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wdp" ContentType="image/vnd.ms-photo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120" windowWidth="21015" windowHeight="9465"/>
  </bookViews>
  <sheets>
    <sheet name="inbyggd takfot " sheetId="1" r:id="rId1"/>
    <sheet name="RAM-takstol " sheetId="2" r:id="rId2"/>
    <sheet name="Sektionsbeskrivning" sheetId="3" r:id="rId3"/>
    <sheet name="öppen tass" sheetId="4" r:id="rId4"/>
  </sheets>
  <calcPr calcId="144525"/>
</workbook>
</file>

<file path=xl/calcChain.xml><?xml version="1.0" encoding="utf-8"?>
<calcChain xmlns="http://schemas.openxmlformats.org/spreadsheetml/2006/main">
  <c r="M25" i="3" l="1"/>
  <c r="D30" i="3" s="1"/>
  <c r="M24" i="3"/>
  <c r="P9" i="4" l="1"/>
  <c r="O10" i="4" s="1"/>
  <c r="P8" i="4"/>
  <c r="O6" i="4"/>
  <c r="R13" i="4" s="1"/>
  <c r="O14" i="4" s="1"/>
  <c r="O5" i="4"/>
  <c r="H22" i="4" s="1"/>
  <c r="P20" i="4" l="1"/>
  <c r="O15" i="4"/>
  <c r="P7" i="4"/>
  <c r="C27" i="4" s="1"/>
  <c r="O12" i="4"/>
  <c r="O11" i="4" s="1"/>
  <c r="M23" i="3"/>
  <c r="P8" i="3"/>
  <c r="J32" i="3" s="1"/>
  <c r="O7" i="3"/>
  <c r="P11" i="3" s="1"/>
  <c r="O5" i="3"/>
  <c r="O16" i="4" l="1"/>
  <c r="O17" i="4" s="1"/>
  <c r="O18" i="4" s="1"/>
  <c r="K24" i="4" s="1"/>
  <c r="O19" i="4"/>
  <c r="D28" i="3"/>
  <c r="O6" i="3"/>
  <c r="P9" i="3" s="1"/>
  <c r="K27" i="3"/>
  <c r="F26" i="3"/>
  <c r="M26" i="3"/>
  <c r="D31" i="3" s="1"/>
  <c r="P8" i="2"/>
  <c r="P9" i="2"/>
  <c r="P20" i="2" s="1"/>
  <c r="O6" i="2"/>
  <c r="R13" i="2" s="1"/>
  <c r="O5" i="2"/>
  <c r="M15" i="1"/>
  <c r="U19" i="1" s="1"/>
  <c r="M10" i="1"/>
  <c r="Q18" i="1"/>
  <c r="M13" i="1" s="1"/>
  <c r="P10" i="3" l="1"/>
  <c r="D32" i="3" s="1"/>
  <c r="K26" i="4"/>
  <c r="M26" i="4" s="1"/>
  <c r="K25" i="4"/>
  <c r="O10" i="2"/>
  <c r="P7" i="2" s="1"/>
  <c r="C27" i="2" s="1"/>
  <c r="O14" i="2"/>
  <c r="O12" i="2"/>
  <c r="H22" i="2"/>
  <c r="U18" i="1"/>
  <c r="D24" i="1" s="1"/>
  <c r="Q19" i="1"/>
  <c r="O11" i="2" l="1"/>
  <c r="O19" i="2" s="1"/>
  <c r="O15" i="2"/>
  <c r="O16" i="2" l="1"/>
  <c r="O17" i="2" s="1"/>
  <c r="O18" i="2" s="1"/>
  <c r="K24" i="2" s="1"/>
  <c r="K26" i="2" s="1"/>
  <c r="M26" i="2" s="1"/>
  <c r="K25" i="2" l="1"/>
</calcChain>
</file>

<file path=xl/comments1.xml><?xml version="1.0" encoding="utf-8"?>
<comments xmlns="http://schemas.openxmlformats.org/spreadsheetml/2006/main">
  <authors>
    <author>Sören</author>
    <author>sören</author>
  </authors>
  <commentList>
    <comment ref="D19" authorId="0">
      <text>
        <r>
          <rPr>
            <b/>
            <sz val="9"/>
            <color indexed="81"/>
            <rFont val="Tahoma"/>
            <family val="2"/>
          </rPr>
          <t>Ange takvinkel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9" authorId="1">
      <text>
        <r>
          <rPr>
            <sz val="14"/>
            <color indexed="81"/>
            <rFont val="Tahoma"/>
            <family val="2"/>
          </rPr>
          <t>OBS ,
Takpannor vid 14gr har ett mindre c/c avstånd ( ca 310-320mm) Kontrollera med tillverkaren av takpannor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0" authorId="0">
      <text>
        <r>
          <rPr>
            <b/>
            <sz val="9"/>
            <color indexed="81"/>
            <rFont val="Tahoma"/>
            <family val="2"/>
          </rPr>
          <t xml:space="preserve">Ange spännvid , måttet utsida färdig fasad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1" authorId="0">
      <text>
        <r>
          <rPr>
            <b/>
            <sz val="9"/>
            <color indexed="81"/>
            <rFont val="Tahoma"/>
            <family val="2"/>
          </rPr>
          <t>Sören:</t>
        </r>
        <r>
          <rPr>
            <sz val="9"/>
            <color indexed="81"/>
            <rFont val="Tahoma"/>
            <family val="2"/>
          </rPr>
          <t xml:space="preserve">
Takfotsutstick</t>
        </r>
      </text>
    </comment>
    <comment ref="D22" authorId="0">
      <text>
        <r>
          <rPr>
            <b/>
            <sz val="9"/>
            <color indexed="81"/>
            <rFont val="Tahoma"/>
            <family val="2"/>
          </rPr>
          <t>Takfotshöjd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3" authorId="0">
      <text>
        <r>
          <rPr>
            <b/>
            <sz val="9"/>
            <color indexed="81"/>
            <rFont val="Tahoma"/>
            <family val="2"/>
          </rPr>
          <t>Vägghöjd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Sören</author>
    <author>sören</author>
  </authors>
  <commentList>
    <comment ref="C21" authorId="0">
      <text>
        <r>
          <rPr>
            <b/>
            <sz val="9"/>
            <color indexed="81"/>
            <rFont val="Tahoma"/>
            <family val="2"/>
          </rPr>
          <t>Ange takvinkel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14"/>
            <color indexed="81"/>
            <rFont val="Tahoma"/>
            <family val="2"/>
          </rPr>
          <t>*Obs  takpannor , min lutning 14gr.
Om lutningen är mindre än 14 gr bör annat takmaterial väljas än takpannor.
Avstånd ca 310-320mm  vid minsta lutning 14gr,Kontrollera med tillverkaren av takpannor</t>
        </r>
      </text>
    </comment>
    <comment ref="C22" authorId="0">
      <text>
        <r>
          <rPr>
            <b/>
            <sz val="9"/>
            <color indexed="81"/>
            <rFont val="Tahoma"/>
            <family val="2"/>
          </rPr>
          <t>Ange spännvid , måttet på stommen.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22" authorId="0">
      <text>
        <r>
          <rPr>
            <b/>
            <sz val="9"/>
            <color indexed="81"/>
            <rFont val="Tahoma"/>
            <family val="2"/>
          </rPr>
          <t>Takstolar med spännvidd upp till 6 meter har vanligtvis 120mm överram. Takstolar med spännvidd 6-7m  har vanligtvis 145mm överram. Spännvidd mer än 7 meter 170-195mm överram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22" authorId="1">
      <text>
        <r>
          <rPr>
            <sz val="9"/>
            <color indexed="81"/>
            <rFont val="Tahoma"/>
            <family val="2"/>
          </rPr>
          <t>cos
vertikalt/lodrät genom materialet vid angiven vinkel.</t>
        </r>
      </text>
    </comment>
    <comment ref="C23" authorId="0">
      <text>
        <r>
          <rPr>
            <b/>
            <sz val="9"/>
            <color indexed="81"/>
            <rFont val="Tahoma"/>
            <family val="2"/>
          </rPr>
          <t>Sören: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8"/>
            <color indexed="81"/>
            <rFont val="Tahoma"/>
            <family val="2"/>
          </rPr>
          <t>Takfotsutstick utanför STOMMEN!!</t>
        </r>
      </text>
    </comment>
    <comment ref="C24" authorId="0">
      <text>
        <r>
          <rPr>
            <b/>
            <sz val="9"/>
            <color indexed="81"/>
            <rFont val="Tahoma"/>
            <family val="2"/>
          </rPr>
          <t xml:space="preserve">Vägglivsförhöjning.
Måttet är från undersida bjälklag till översida överram, vertikalmått.
</t>
        </r>
        <r>
          <rPr>
            <b/>
            <sz val="14"/>
            <color indexed="81"/>
            <rFont val="Tahoma"/>
            <family val="2"/>
          </rPr>
          <t>*Detta mått bör inte vara mindre än 250mm för bostad.
Vid förhöjd takstol för bostad brukar detta mått vara  700mm från underramens
ovansida till  överramens ovansida .
Underram/bjälklag  brukar vara 220mm ....220mm+700mm = 920mm.
Kontrollera vad er bygghandling visar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25" authorId="0">
      <text>
        <r>
          <rPr>
            <b/>
            <sz val="9"/>
            <color indexed="81"/>
            <rFont val="Tahoma"/>
            <family val="2"/>
          </rPr>
          <t>Vägghöjd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26" authorId="1">
      <text>
        <r>
          <rPr>
            <b/>
            <sz val="9"/>
            <color indexed="81"/>
            <rFont val="Tahoma"/>
            <family val="2"/>
          </rPr>
          <t>Takets längd inkl utstick på gavlar</t>
        </r>
        <r>
          <rPr>
            <sz val="9"/>
            <color indexed="81"/>
            <rFont val="Tahoma"/>
            <family val="2"/>
          </rPr>
          <t xml:space="preserve">
tips: vid takpannor så bör takets längd vara delbart med 300mm ( takpannans bredd), gäller takpannor av typen Benders Palema och Jönåker protector.</t>
        </r>
      </text>
    </comment>
    <comment ref="K26" authorId="0">
      <text>
        <r>
          <rPr>
            <b/>
            <sz val="9"/>
            <color indexed="81"/>
            <rFont val="Tahoma"/>
            <family val="2"/>
          </rPr>
          <t>Avser takpannor vid minst 22gr lutning och max avstånd på bärläkt 370mm.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26" authorId="0">
      <text>
        <r>
          <rPr>
            <b/>
            <sz val="9"/>
            <color indexed="81"/>
            <rFont val="Tahoma"/>
            <family val="2"/>
          </rPr>
          <t xml:space="preserve">antal pall.
240st/pall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Sören</author>
    <author>sören</author>
  </authors>
  <commentList>
    <comment ref="D22" authorId="0">
      <text>
        <r>
          <rPr>
            <b/>
            <sz val="9"/>
            <color indexed="81"/>
            <rFont val="Tahoma"/>
            <family val="2"/>
          </rPr>
          <t>Ange takvinkel
Obs vid takpannor , minsta lutning 14gr.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23" authorId="1">
      <text>
        <r>
          <rPr>
            <b/>
            <sz val="9"/>
            <color indexed="81"/>
            <rFont val="Tahoma"/>
            <family val="2"/>
          </rPr>
          <t>Lager-1 från insidan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23" authorId="1">
      <text>
        <r>
          <rPr>
            <b/>
            <sz val="9"/>
            <color indexed="81"/>
            <rFont val="Tahoma"/>
            <family val="2"/>
          </rPr>
          <t xml:space="preserve">Lager-2 </t>
        </r>
        <r>
          <rPr>
            <sz val="9"/>
            <color indexed="81"/>
            <rFont val="Tahoma"/>
            <family val="2"/>
          </rPr>
          <t xml:space="preserve">
Från insidan</t>
        </r>
      </text>
    </comment>
    <comment ref="K23" authorId="1">
      <text>
        <r>
          <rPr>
            <b/>
            <sz val="9"/>
            <color indexed="81"/>
            <rFont val="Tahoma"/>
            <family val="2"/>
          </rPr>
          <t>Lager-3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23" authorId="1">
      <text>
        <r>
          <rPr>
            <b/>
            <sz val="9"/>
            <color indexed="81"/>
            <rFont val="Tahoma"/>
            <family val="2"/>
          </rPr>
          <t>Lager-4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4" authorId="0">
      <text>
        <r>
          <rPr>
            <b/>
            <sz val="9"/>
            <color indexed="81"/>
            <rFont val="Tahoma"/>
            <family val="2"/>
          </rPr>
          <t>Takfotshöjd vertikalt.
Se även resultatet av "N-måttet"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24" authorId="1">
      <text>
        <r>
          <rPr>
            <b/>
            <sz val="9"/>
            <color indexed="81"/>
            <rFont val="Tahoma"/>
            <family val="2"/>
          </rPr>
          <t>Bärande stomme
Fyll endast i den bärsande stommen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24" authorId="1">
      <text>
        <r>
          <rPr>
            <b/>
            <sz val="9"/>
            <color indexed="81"/>
            <rFont val="Tahoma"/>
            <family val="2"/>
          </rPr>
          <t>Bärande stomme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5" authorId="0">
      <text>
        <r>
          <rPr>
            <b/>
            <sz val="9"/>
            <color indexed="81"/>
            <rFont val="Tahoma"/>
            <family val="2"/>
          </rPr>
          <t>Takfotsutstick utanför färdig fasad</t>
        </r>
      </text>
    </comment>
    <comment ref="I25" authorId="1">
      <text>
        <r>
          <rPr>
            <b/>
            <sz val="9"/>
            <color indexed="81"/>
            <rFont val="Tahoma"/>
            <family val="2"/>
          </rPr>
          <t xml:space="preserve">Lager-1
Från utsidan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25" authorId="1">
      <text>
        <r>
          <rPr>
            <b/>
            <sz val="9"/>
            <color indexed="81"/>
            <rFont val="Tahoma"/>
            <family val="2"/>
          </rPr>
          <t>Lager-2
Från utsidan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25" authorId="1">
      <text>
        <r>
          <rPr>
            <b/>
            <sz val="9"/>
            <color indexed="81"/>
            <rFont val="Tahoma"/>
            <family val="2"/>
          </rPr>
          <t>Lager-3
Från utsidan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25" authorId="1">
      <text>
        <r>
          <rPr>
            <b/>
            <sz val="9"/>
            <color indexed="81"/>
            <rFont val="Tahoma"/>
            <family val="2"/>
          </rPr>
          <t xml:space="preserve">Lager-4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6" authorId="1">
      <text>
        <r>
          <rPr>
            <b/>
            <sz val="9"/>
            <color indexed="81"/>
            <rFont val="Tahoma"/>
            <family val="2"/>
          </rPr>
          <t>Skriv isoleringstjocklek</t>
        </r>
      </text>
    </comment>
    <comment ref="F26" authorId="1">
      <text>
        <r>
          <rPr>
            <b/>
            <sz val="9"/>
            <color indexed="81"/>
            <rFont val="Tahoma"/>
            <family val="2"/>
          </rPr>
          <t>Luftspalt, här bör det vara minst 35mm.
Minustecken indikerar fel isoleringshöjd.
Åtgärd: Ändra  isoleringshöjd.
Ändra : takvinkel.
Ändra : Utstick
Ändra takfotshöjd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7" authorId="0">
      <text>
        <r>
          <rPr>
            <b/>
            <sz val="9"/>
            <color indexed="81"/>
            <rFont val="Tahoma"/>
            <family val="2"/>
          </rPr>
          <t>Vägghöjd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28" authorId="1">
      <text>
        <r>
          <rPr>
            <b/>
            <sz val="9"/>
            <color indexed="81"/>
            <rFont val="Tahoma"/>
            <family val="2"/>
          </rPr>
          <t>Spännvidd BÄRANDE stomme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28" authorId="1">
      <text>
        <r>
          <rPr>
            <b/>
            <sz val="9"/>
            <color indexed="81"/>
            <rFont val="Tahoma"/>
            <family val="2"/>
          </rPr>
          <t>Ange takbeklädnad,
Takpannor av betong eller plåttak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9" authorId="1">
      <text>
        <r>
          <rPr>
            <b/>
            <sz val="9"/>
            <color indexed="81"/>
            <rFont val="Tahoma"/>
            <family val="2"/>
          </rPr>
          <t>Grundmåttet 
Måttet på betongplattan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30" authorId="0">
      <text>
        <r>
          <rPr>
            <b/>
            <sz val="9"/>
            <color indexed="81"/>
            <rFont val="Tahoma"/>
            <family val="2"/>
          </rPr>
          <t>Spännvidd utsida färdig fasad, inkl fasadbeklädnad.</t>
        </r>
      </text>
    </comment>
    <comment ref="J30" authorId="1">
      <text>
        <r>
          <rPr>
            <b/>
            <sz val="9"/>
            <color indexed="81"/>
            <rFont val="Tahoma"/>
            <family val="2"/>
          </rPr>
          <t>Inbyggd enligt ovan bild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30" authorId="1">
      <text>
        <r>
          <rPr>
            <b/>
            <sz val="9"/>
            <color indexed="81"/>
            <rFont val="Tahoma"/>
            <family val="2"/>
          </rPr>
          <t>Öppen , synlig taktass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31" authorId="1">
      <text>
        <r>
          <rPr>
            <b/>
            <sz val="9"/>
            <color indexed="81"/>
            <rFont val="Tahoma"/>
            <family val="2"/>
          </rPr>
          <t>Längd byggnad inkl fasad, Längd totalt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32" authorId="1">
      <text>
        <r>
          <rPr>
            <b/>
            <sz val="9"/>
            <color indexed="81"/>
            <rFont val="Tahoma"/>
            <family val="2"/>
          </rPr>
          <t>Totalhöjd  vägg och takstol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Sören</author>
    <author>sören</author>
  </authors>
  <commentList>
    <comment ref="C21" authorId="0">
      <text>
        <r>
          <rPr>
            <b/>
            <sz val="9"/>
            <color indexed="81"/>
            <rFont val="Tahoma"/>
            <family val="2"/>
          </rPr>
          <t>Ange takvinkel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14"/>
            <color indexed="81"/>
            <rFont val="Tahoma"/>
            <family val="2"/>
          </rPr>
          <t>*Obs  takpannor , min lutning 14gr.
Om lutningen är mindre än 14 gr bör annat takmaterial väljas än takpannor.
Avstånd ca 310-320mm  vid minsta lutning 14gr,Kontrollera med tillverkaren av takpannor</t>
        </r>
      </text>
    </comment>
    <comment ref="C22" authorId="0">
      <text>
        <r>
          <rPr>
            <b/>
            <sz val="9"/>
            <color indexed="81"/>
            <rFont val="Tahoma"/>
            <family val="2"/>
          </rPr>
          <t>Ange spännvid , måttet på STOMMEN!!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22" authorId="0">
      <text>
        <r>
          <rPr>
            <b/>
            <sz val="9"/>
            <color indexed="81"/>
            <rFont val="Tahoma"/>
            <family val="2"/>
          </rPr>
          <t>Takstolar med spännvidd upp till 6 meter har vanligtvis 120mm överram. Takstolar med spännvidd 6-7m  har vanligtvis 145mm överram. Spännvidd mer än 7 meter 170-195mm överram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22" authorId="1">
      <text>
        <r>
          <rPr>
            <sz val="9"/>
            <color indexed="81"/>
            <rFont val="Tahoma"/>
            <family val="2"/>
          </rPr>
          <t>cos
vertikalt/lodrät genom materialet vid angiven vinkel.</t>
        </r>
      </text>
    </comment>
    <comment ref="C23" authorId="0">
      <text>
        <r>
          <rPr>
            <b/>
            <sz val="9"/>
            <color indexed="81"/>
            <rFont val="Tahoma"/>
            <family val="2"/>
          </rPr>
          <t>Sören: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20"/>
            <color indexed="81"/>
            <rFont val="Tahoma"/>
            <family val="2"/>
          </rPr>
          <t>Takfotsutstick UTANFÖR STOMMEN!!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24" authorId="0">
      <text>
        <r>
          <rPr>
            <b/>
            <sz val="9"/>
            <color indexed="81"/>
            <rFont val="Tahoma"/>
            <family val="2"/>
          </rPr>
          <t xml:space="preserve">Vägglivsförhöjning.
Måttet är från undersida bjälklag till översida överram, vertikalmått.
</t>
        </r>
        <r>
          <rPr>
            <b/>
            <sz val="14"/>
            <color indexed="81"/>
            <rFont val="Tahoma"/>
            <family val="2"/>
          </rPr>
          <t xml:space="preserve">*Detta mått bör inte vara mindre än 250mm för bostad.
</t>
        </r>
        <r>
          <rPr>
            <b/>
            <sz val="11"/>
            <color indexed="81"/>
            <rFont val="Tahoma"/>
            <family val="2"/>
          </rPr>
          <t>För garage och komplementbyggnad  180-220mm</t>
        </r>
        <r>
          <rPr>
            <b/>
            <sz val="14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25" authorId="0">
      <text>
        <r>
          <rPr>
            <b/>
            <sz val="9"/>
            <color indexed="81"/>
            <rFont val="Tahoma"/>
            <family val="2"/>
          </rPr>
          <t>Vägghöjd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26" authorId="1">
      <text>
        <r>
          <rPr>
            <b/>
            <sz val="9"/>
            <color indexed="81"/>
            <rFont val="Tahoma"/>
            <family val="2"/>
          </rPr>
          <t>Takets längd inkl utstick på gavlar</t>
        </r>
        <r>
          <rPr>
            <sz val="9"/>
            <color indexed="81"/>
            <rFont val="Tahoma"/>
            <family val="2"/>
          </rPr>
          <t xml:space="preserve">
tips: vid takpannor så bör takets längd vara delbart med 300mm ( takpannans bredd), gäller takpannor av typen Benders Palema och Jönåker protector.</t>
        </r>
      </text>
    </comment>
    <comment ref="K26" authorId="0">
      <text>
        <r>
          <rPr>
            <b/>
            <sz val="9"/>
            <color indexed="81"/>
            <rFont val="Tahoma"/>
            <family val="2"/>
          </rPr>
          <t>Avser takpannor vid minst 22gr lutning och max avstånd på bärläkt 370mm.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26" authorId="0">
      <text>
        <r>
          <rPr>
            <b/>
            <sz val="9"/>
            <color indexed="81"/>
            <rFont val="Tahoma"/>
            <family val="2"/>
          </rPr>
          <t xml:space="preserve">antal pall.
240st/pall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<sst xmlns="http://schemas.openxmlformats.org/spreadsheetml/2006/main" count="190" uniqueCount="89">
  <si>
    <t>Spännvidd</t>
  </si>
  <si>
    <t>Utstick</t>
  </si>
  <si>
    <t>Vinkel</t>
  </si>
  <si>
    <t>h1</t>
  </si>
  <si>
    <t>h2</t>
  </si>
  <si>
    <t>h3</t>
  </si>
  <si>
    <t>Total</t>
  </si>
  <si>
    <t>Längd överram</t>
  </si>
  <si>
    <t>Skepptuna</t>
  </si>
  <si>
    <t>Bankgiro:5123-0738</t>
  </si>
  <si>
    <t>Innehar F-skattebevis</t>
  </si>
  <si>
    <t xml:space="preserve">195 93 Märsta   </t>
  </si>
  <si>
    <t>gr</t>
  </si>
  <si>
    <t>mm</t>
  </si>
  <si>
    <t>Vägghöjd</t>
  </si>
  <si>
    <t>Totalhöjd</t>
  </si>
  <si>
    <t>Förhöjd ramtakstol eller sadeltakstol</t>
  </si>
  <si>
    <t>*Obs  takpannor , max lutning 14gr</t>
  </si>
  <si>
    <t>Material överram</t>
  </si>
  <si>
    <t>Material underram</t>
  </si>
  <si>
    <t>Nerstick takfot</t>
  </si>
  <si>
    <t>cos</t>
  </si>
  <si>
    <t>tan</t>
  </si>
  <si>
    <t>Längd överram utan utstick</t>
  </si>
  <si>
    <t>Takets längd</t>
  </si>
  <si>
    <t>Råspont</t>
  </si>
  <si>
    <t>kvm</t>
  </si>
  <si>
    <t>m</t>
  </si>
  <si>
    <t>st</t>
  </si>
  <si>
    <t>Takpannor</t>
  </si>
  <si>
    <t>Strö och bärläkt</t>
  </si>
  <si>
    <t>Material</t>
  </si>
  <si>
    <t>pall</t>
  </si>
  <si>
    <t>Namn</t>
  </si>
  <si>
    <t>Gata</t>
  </si>
  <si>
    <t>Post nr</t>
  </si>
  <si>
    <t>Telefon</t>
  </si>
  <si>
    <t>Kontaktuppgifter</t>
  </si>
  <si>
    <t>Planerad byggstart</t>
  </si>
  <si>
    <t>Stomme</t>
  </si>
  <si>
    <t>stomme</t>
  </si>
  <si>
    <t>B</t>
  </si>
  <si>
    <t>Takfotshöjd</t>
  </si>
  <si>
    <t>Invändigt</t>
  </si>
  <si>
    <t>invändigt</t>
  </si>
  <si>
    <t>Utvändigt</t>
  </si>
  <si>
    <t>E</t>
  </si>
  <si>
    <t>Isolering i taket</t>
  </si>
  <si>
    <t>totalt</t>
  </si>
  <si>
    <t>F</t>
  </si>
  <si>
    <t>N</t>
  </si>
  <si>
    <t>Vertikalt över upplag</t>
  </si>
  <si>
    <t>G</t>
  </si>
  <si>
    <t>Spännvidd stomme</t>
  </si>
  <si>
    <t>Takbeklädnad</t>
  </si>
  <si>
    <t>Takpannor-betong , Plåttak</t>
  </si>
  <si>
    <t>Grundmått</t>
  </si>
  <si>
    <t>Spännvidd total</t>
  </si>
  <si>
    <t>Takfotstyp</t>
  </si>
  <si>
    <t>Inbyggd</t>
  </si>
  <si>
    <t>Öppen</t>
  </si>
  <si>
    <t>J</t>
  </si>
  <si>
    <t>Total väggtjocklek</t>
  </si>
  <si>
    <t>X</t>
  </si>
  <si>
    <t>Byggnadens längd</t>
  </si>
  <si>
    <t>Total längd takstol</t>
  </si>
  <si>
    <t>mm bärande stomme</t>
  </si>
  <si>
    <r>
      <t>mm</t>
    </r>
    <r>
      <rPr>
        <sz val="10"/>
        <color theme="1"/>
        <rFont val="Arial"/>
        <family val="2"/>
      </rPr>
      <t xml:space="preserve"> utanför  färdig fasad</t>
    </r>
  </si>
  <si>
    <r>
      <t xml:space="preserve">mm </t>
    </r>
    <r>
      <rPr>
        <sz val="10"/>
        <color theme="1"/>
        <rFont val="Arial"/>
        <family val="2"/>
      </rPr>
      <t>totalt inkl fasad</t>
    </r>
  </si>
  <si>
    <t>*K</t>
  </si>
  <si>
    <t>*L</t>
  </si>
  <si>
    <t>*M</t>
  </si>
  <si>
    <t>*P</t>
  </si>
  <si>
    <t>*T</t>
  </si>
  <si>
    <t>Stockholms Takstolsfabrik AB</t>
  </si>
  <si>
    <t>Tel:  070 557 18 66</t>
  </si>
  <si>
    <t>E-post:soren@stockholmstakstolsfabrik.se</t>
  </si>
  <si>
    <t>Org nr:</t>
  </si>
  <si>
    <t>Utstick &gt;&gt;utanför fasad</t>
  </si>
  <si>
    <t>Spännvidd&gt;&gt; utsida fasad</t>
  </si>
  <si>
    <t xml:space="preserve">  Stockholms Takstolsfabrik AB</t>
  </si>
  <si>
    <t>Inv</t>
  </si>
  <si>
    <t>Bärande</t>
  </si>
  <si>
    <t>utvändigt</t>
  </si>
  <si>
    <t xml:space="preserve">utanför </t>
  </si>
  <si>
    <t>*C</t>
  </si>
  <si>
    <t>*A</t>
  </si>
  <si>
    <t>*H</t>
  </si>
  <si>
    <t>*I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</si>
</sst>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48"/>
      <color theme="1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4"/>
      <color indexed="81"/>
      <name val="Tahoma"/>
      <family val="2"/>
    </font>
    <font>
      <sz val="11"/>
      <color rgb="FFFF0000"/>
      <name val="Calibri"/>
      <family val="2"/>
      <scheme val="minor"/>
    </font>
    <font>
      <b/>
      <sz val="14"/>
      <color indexed="81"/>
      <name val="Tahoma"/>
      <family val="2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5" tint="0.39997558519241921"/>
      <name val="Calibri"/>
      <family val="2"/>
      <scheme val="minor"/>
    </font>
    <font>
      <sz val="26"/>
      <color theme="1"/>
      <name val="Times New Roman"/>
      <family val="1"/>
    </font>
    <font>
      <sz val="11"/>
      <color theme="5"/>
      <name val="Calibri"/>
      <family val="2"/>
      <scheme val="minor"/>
    </font>
    <font>
      <sz val="11"/>
      <color theme="1"/>
      <name val="Arial"/>
      <family val="2"/>
    </font>
    <font>
      <sz val="11"/>
      <color theme="5"/>
      <name val="Arial"/>
      <family val="2"/>
    </font>
    <font>
      <sz val="10"/>
      <color theme="5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u/>
      <sz val="10"/>
      <color theme="1"/>
      <name val="Arial"/>
      <family val="2"/>
    </font>
    <font>
      <sz val="11"/>
      <color rgb="FFFF0000"/>
      <name val="Arial"/>
      <family val="2"/>
    </font>
    <font>
      <sz val="10"/>
      <color rgb="FFFF0000"/>
      <name val="Arial"/>
      <family val="2"/>
    </font>
    <font>
      <sz val="11"/>
      <name val="Arial"/>
      <family val="2"/>
    </font>
    <font>
      <sz val="10"/>
      <color theme="1"/>
      <name val="Calibri"/>
      <family val="2"/>
      <scheme val="minor"/>
    </font>
    <font>
      <b/>
      <sz val="11"/>
      <color indexed="81"/>
      <name val="Tahoma"/>
      <family val="2"/>
    </font>
    <font>
      <sz val="20"/>
      <color indexed="81"/>
      <name val="Tahoma"/>
      <family val="2"/>
    </font>
    <font>
      <sz val="18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3" fillId="0" borderId="0" xfId="0" applyFont="1" applyProtection="1"/>
    <xf numFmtId="0" fontId="0" fillId="0" borderId="0" xfId="0" applyProtection="1">
      <protection locked="0"/>
    </xf>
    <xf numFmtId="0" fontId="0" fillId="0" borderId="0" xfId="0" applyProtection="1"/>
    <xf numFmtId="0" fontId="4" fillId="0" borderId="0" xfId="0" applyFont="1" applyProtection="1"/>
    <xf numFmtId="0" fontId="2" fillId="0" borderId="0" xfId="0" applyFont="1" applyProtection="1"/>
    <xf numFmtId="0" fontId="0" fillId="0" borderId="0" xfId="0" applyFont="1" applyProtection="1"/>
    <xf numFmtId="0" fontId="1" fillId="0" borderId="0" xfId="0" applyFont="1" applyProtection="1"/>
    <xf numFmtId="0" fontId="1" fillId="0" borderId="0" xfId="0" applyFont="1" applyProtection="1">
      <protection locked="0"/>
    </xf>
    <xf numFmtId="1" fontId="2" fillId="0" borderId="0" xfId="0" applyNumberFormat="1" applyFont="1" applyProtection="1"/>
    <xf numFmtId="1" fontId="1" fillId="0" borderId="0" xfId="0" applyNumberFormat="1" applyFont="1" applyProtection="1"/>
    <xf numFmtId="0" fontId="7" fillId="0" borderId="0" xfId="0" applyFont="1" applyProtection="1"/>
    <xf numFmtId="0" fontId="8" fillId="0" borderId="0" xfId="0" applyFont="1" applyProtection="1"/>
    <xf numFmtId="0" fontId="10" fillId="0" borderId="0" xfId="0" applyFont="1" applyProtection="1"/>
    <xf numFmtId="0" fontId="12" fillId="0" borderId="0" xfId="0" applyFont="1" applyProtection="1"/>
    <xf numFmtId="164" fontId="3" fillId="0" borderId="0" xfId="0" applyNumberFormat="1" applyFont="1" applyProtection="1"/>
    <xf numFmtId="164" fontId="13" fillId="0" borderId="0" xfId="0" applyNumberFormat="1" applyFont="1" applyProtection="1"/>
    <xf numFmtId="164" fontId="2" fillId="0" borderId="0" xfId="0" applyNumberFormat="1" applyFont="1" applyProtection="1"/>
    <xf numFmtId="164" fontId="1" fillId="0" borderId="0" xfId="0" applyNumberFormat="1" applyFont="1" applyProtection="1"/>
    <xf numFmtId="0" fontId="10" fillId="0" borderId="0" xfId="0" applyFont="1" applyProtection="1">
      <protection locked="0"/>
    </xf>
    <xf numFmtId="0" fontId="1" fillId="2" borderId="0" xfId="0" applyFont="1" applyFill="1" applyProtection="1">
      <protection locked="0"/>
    </xf>
    <xf numFmtId="0" fontId="14" fillId="0" borderId="0" xfId="0" applyFont="1" applyProtection="1"/>
    <xf numFmtId="0" fontId="15" fillId="0" borderId="0" xfId="0" applyFont="1" applyProtection="1"/>
    <xf numFmtId="0" fontId="16" fillId="0" borderId="0" xfId="0" applyFont="1" applyProtection="1"/>
    <xf numFmtId="0" fontId="17" fillId="0" borderId="0" xfId="0" applyFont="1" applyProtection="1"/>
    <xf numFmtId="0" fontId="18" fillId="0" borderId="0" xfId="0" applyFont="1" applyProtection="1"/>
    <xf numFmtId="0" fontId="19" fillId="0" borderId="0" xfId="0" applyFont="1" applyProtection="1"/>
    <xf numFmtId="0" fontId="20" fillId="0" borderId="0" xfId="0" applyFont="1" applyAlignment="1" applyProtection="1">
      <alignment horizontal="right"/>
    </xf>
    <xf numFmtId="0" fontId="20" fillId="2" borderId="0" xfId="0" applyFont="1" applyFill="1" applyProtection="1">
      <protection locked="0"/>
    </xf>
    <xf numFmtId="0" fontId="20" fillId="0" borderId="0" xfId="0" applyFont="1" applyProtection="1"/>
    <xf numFmtId="0" fontId="21" fillId="0" borderId="0" xfId="0" applyFont="1" applyAlignment="1" applyProtection="1">
      <alignment horizontal="right"/>
    </xf>
    <xf numFmtId="0" fontId="20" fillId="0" borderId="0" xfId="0" applyFont="1" applyFill="1" applyProtection="1"/>
    <xf numFmtId="0" fontId="22" fillId="0" borderId="0" xfId="0" applyFont="1" applyFill="1" applyProtection="1"/>
    <xf numFmtId="0" fontId="22" fillId="0" borderId="0" xfId="0" applyFont="1" applyProtection="1"/>
    <xf numFmtId="0" fontId="23" fillId="0" borderId="0" xfId="0" applyFont="1" applyProtection="1"/>
    <xf numFmtId="0" fontId="21" fillId="0" borderId="0" xfId="0" applyFont="1" applyProtection="1"/>
    <xf numFmtId="1" fontId="17" fillId="0" borderId="0" xfId="0" applyNumberFormat="1" applyFont="1" applyProtection="1"/>
    <xf numFmtId="0" fontId="25" fillId="0" borderId="0" xfId="0" applyFont="1" applyProtection="1"/>
    <xf numFmtId="0" fontId="26" fillId="0" borderId="0" xfId="0" applyFont="1" applyProtection="1"/>
    <xf numFmtId="0" fontId="17" fillId="2" borderId="0" xfId="0" applyFont="1" applyFill="1" applyProtection="1">
      <protection locked="0"/>
    </xf>
    <xf numFmtId="0" fontId="26" fillId="2" borderId="0" xfId="0" applyFont="1" applyFill="1" applyProtection="1"/>
    <xf numFmtId="0" fontId="24" fillId="0" borderId="0" xfId="0" applyFont="1" applyProtection="1"/>
    <xf numFmtId="0" fontId="20" fillId="3" borderId="0" xfId="0" applyFont="1" applyFill="1" applyProtection="1">
      <protection locked="0"/>
    </xf>
    <xf numFmtId="0" fontId="26" fillId="2" borderId="0" xfId="0" applyFont="1" applyFill="1" applyProtection="1">
      <protection locked="0"/>
    </xf>
    <xf numFmtId="0" fontId="17" fillId="0" borderId="0" xfId="0" applyFont="1" applyAlignment="1" applyProtection="1">
      <alignment horizontal="left"/>
    </xf>
    <xf numFmtId="0" fontId="20" fillId="0" borderId="0" xfId="0" applyFont="1" applyAlignment="1" applyProtection="1">
      <alignment horizontal="left"/>
    </xf>
    <xf numFmtId="0" fontId="26" fillId="4" borderId="0" xfId="0" applyFont="1" applyFill="1" applyProtection="1"/>
    <xf numFmtId="0" fontId="20" fillId="3" borderId="0" xfId="0" applyFont="1" applyFill="1" applyAlignment="1" applyProtection="1">
      <alignment horizontal="right"/>
      <protection locked="0"/>
    </xf>
    <xf numFmtId="0" fontId="20" fillId="5" borderId="0" xfId="0" applyFont="1" applyFill="1" applyProtection="1">
      <protection locked="0"/>
    </xf>
    <xf numFmtId="1" fontId="25" fillId="0" borderId="0" xfId="0" applyNumberFormat="1" applyFont="1" applyAlignment="1" applyProtection="1">
      <alignment horizontal="left"/>
    </xf>
    <xf numFmtId="0" fontId="27" fillId="0" borderId="0" xfId="0" applyFont="1"/>
    <xf numFmtId="0" fontId="0" fillId="2" borderId="0" xfId="0" applyFill="1" applyProtection="1">
      <protection locked="0"/>
    </xf>
    <xf numFmtId="164" fontId="10" fillId="0" borderId="0" xfId="0" applyNumberFormat="1" applyFont="1" applyProtection="1"/>
    <xf numFmtId="0" fontId="3" fillId="0" borderId="0" xfId="0" applyFont="1" applyProtection="1">
      <protection locked="0"/>
    </xf>
    <xf numFmtId="0" fontId="20" fillId="6" borderId="0" xfId="0" applyFont="1" applyFill="1" applyProtection="1">
      <protection locked="0"/>
    </xf>
    <xf numFmtId="0" fontId="20" fillId="7" borderId="0" xfId="0" applyFont="1" applyFill="1" applyProtection="1">
      <protection locked="0"/>
    </xf>
    <xf numFmtId="0" fontId="20" fillId="2" borderId="0" xfId="0" applyFont="1" applyFill="1" applyProtection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drawings/_rels/drawing4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82826</xdr:colOff>
      <xdr:row>0</xdr:row>
      <xdr:rowOff>753718</xdr:rowOff>
    </xdr:from>
    <xdr:to>
      <xdr:col>13</xdr:col>
      <xdr:colOff>339586</xdr:colOff>
      <xdr:row>17</xdr:row>
      <xdr:rowOff>134179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826" y="753718"/>
          <a:ext cx="8224630" cy="3207026"/>
        </a:xfrm>
        <a:prstGeom prst="rect">
          <a:avLst/>
        </a:prstGeom>
      </xdr:spPr>
    </xdr:pic>
    <xdr:clientData/>
  </xdr:twoCellAnchor>
  <xdr:oneCellAnchor>
    <xdr:from>
      <xdr:col>7</xdr:col>
      <xdr:colOff>376029</xdr:colOff>
      <xdr:row>3</xdr:row>
      <xdr:rowOff>26505</xdr:rowOff>
    </xdr:from>
    <xdr:ext cx="923925" cy="218393"/>
    <xdr:sp macro="" textlink="$D$19">
      <xdr:nvSpPr>
        <xdr:cNvPr id="4" name="TextBox 3"/>
        <xdr:cNvSpPr txBox="1"/>
      </xdr:nvSpPr>
      <xdr:spPr>
        <a:xfrm>
          <a:off x="4666420" y="1186070"/>
          <a:ext cx="923925" cy="21839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lIns="108000" tIns="0" rIns="108000" rtlCol="0" anchor="t">
          <a:spAutoFit/>
        </a:bodyPr>
        <a:lstStyle/>
        <a:p>
          <a:fld id="{C792EB13-012B-4481-B97A-C2A7F8BB8FEA}" type="TxLink">
            <a:rPr lang="sv-SE" sz="1100" b="1">
              <a:solidFill>
                <a:schemeClr val="tx1"/>
              </a:solidFill>
            </a:rPr>
            <a:pPr/>
            <a:t>27</a:t>
          </a:fld>
          <a:endParaRPr lang="sv-SE" sz="1100" b="1">
            <a:solidFill>
              <a:schemeClr val="tx1"/>
            </a:solidFill>
          </a:endParaRPr>
        </a:p>
      </xdr:txBody>
    </xdr:sp>
    <xdr:clientData/>
  </xdr:oneCellAnchor>
  <xdr:oneCellAnchor>
    <xdr:from>
      <xdr:col>5</xdr:col>
      <xdr:colOff>405847</xdr:colOff>
      <xdr:row>8</xdr:row>
      <xdr:rowOff>86143</xdr:rowOff>
    </xdr:from>
    <xdr:ext cx="914400" cy="218393"/>
    <xdr:sp macro="" textlink="$U$18">
      <xdr:nvSpPr>
        <xdr:cNvPr id="5" name="TextBox 4"/>
        <xdr:cNvSpPr txBox="1"/>
      </xdr:nvSpPr>
      <xdr:spPr>
        <a:xfrm>
          <a:off x="3470412" y="2198208"/>
          <a:ext cx="914400" cy="21839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lIns="0" tIns="0" rtlCol="0" anchor="t">
          <a:spAutoFit/>
        </a:bodyPr>
        <a:lstStyle/>
        <a:p>
          <a:fld id="{E2B30593-6AC1-453E-8B06-61A67B945367}" type="TxLink">
            <a:rPr lang="sv-SE" sz="1100" b="1">
              <a:solidFill>
                <a:schemeClr val="tx1"/>
              </a:solidFill>
            </a:rPr>
            <a:pPr/>
            <a:t>2383</a:t>
          </a:fld>
          <a:endParaRPr lang="sv-SE" sz="1100" b="1">
            <a:solidFill>
              <a:schemeClr val="tx1"/>
            </a:solidFill>
          </a:endParaRPr>
        </a:p>
      </xdr:txBody>
    </xdr:sp>
    <xdr:clientData/>
  </xdr:oneCellAnchor>
  <xdr:oneCellAnchor>
    <xdr:from>
      <xdr:col>7</xdr:col>
      <xdr:colOff>202095</xdr:colOff>
      <xdr:row>14</xdr:row>
      <xdr:rowOff>167308</xdr:rowOff>
    </xdr:from>
    <xdr:ext cx="576471" cy="218393"/>
    <xdr:sp macro="" textlink="$Q$18">
      <xdr:nvSpPr>
        <xdr:cNvPr id="6" name="TextBox 5"/>
        <xdr:cNvSpPr txBox="1"/>
      </xdr:nvSpPr>
      <xdr:spPr>
        <a:xfrm>
          <a:off x="4492486" y="3422373"/>
          <a:ext cx="576471" cy="21839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lIns="0" tIns="0" rtlCol="0" anchor="t">
          <a:spAutoFit/>
        </a:bodyPr>
        <a:lstStyle/>
        <a:p>
          <a:fld id="{25128A6D-C7A3-4C0A-9636-02D0B6D7715E}" type="TxLink">
            <a:rPr lang="sv-SE" sz="1100" b="1">
              <a:solidFill>
                <a:schemeClr val="tx1"/>
              </a:solidFill>
            </a:rPr>
            <a:pPr/>
            <a:t>9000</a:t>
          </a:fld>
          <a:endParaRPr lang="sv-SE" sz="1100" b="1">
            <a:solidFill>
              <a:schemeClr val="tx1"/>
            </a:solidFill>
          </a:endParaRPr>
        </a:p>
      </xdr:txBody>
    </xdr:sp>
    <xdr:clientData/>
  </xdr:oneCellAnchor>
  <xdr:twoCellAnchor>
    <xdr:from>
      <xdr:col>0</xdr:col>
      <xdr:colOff>282852</xdr:colOff>
      <xdr:row>12</xdr:row>
      <xdr:rowOff>130864</xdr:rowOff>
    </xdr:from>
    <xdr:to>
      <xdr:col>1</xdr:col>
      <xdr:colOff>8284</xdr:colOff>
      <xdr:row>13</xdr:row>
      <xdr:rowOff>149914</xdr:rowOff>
    </xdr:to>
    <xdr:sp macro="" textlink="$D$21">
      <xdr:nvSpPr>
        <xdr:cNvPr id="7" name="TextBox 6"/>
        <xdr:cNvSpPr txBox="1"/>
      </xdr:nvSpPr>
      <xdr:spPr>
        <a:xfrm>
          <a:off x="282852" y="3004929"/>
          <a:ext cx="33834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0" tIns="0" rtlCol="0" anchor="t"/>
        <a:lstStyle/>
        <a:p>
          <a:fld id="{D052F836-7C93-4348-BA86-165855C5B076}" type="TxLink">
            <a:rPr lang="sv-SE" sz="1100" b="1">
              <a:solidFill>
                <a:schemeClr val="tx1"/>
              </a:solidFill>
            </a:rPr>
            <a:pPr/>
            <a:t>500</a:t>
          </a:fld>
          <a:endParaRPr lang="sv-SE" sz="1100" b="1">
            <a:solidFill>
              <a:schemeClr val="tx1"/>
            </a:solidFill>
          </a:endParaRPr>
        </a:p>
      </xdr:txBody>
    </xdr:sp>
    <xdr:clientData/>
  </xdr:twoCellAnchor>
  <xdr:oneCellAnchor>
    <xdr:from>
      <xdr:col>12</xdr:col>
      <xdr:colOff>412471</xdr:colOff>
      <xdr:row>11</xdr:row>
      <xdr:rowOff>169382</xdr:rowOff>
    </xdr:from>
    <xdr:ext cx="639420" cy="218393"/>
    <xdr:sp macro="" textlink="$D$22">
      <xdr:nvSpPr>
        <xdr:cNvPr id="8" name="TextBox 7"/>
        <xdr:cNvSpPr txBox="1"/>
      </xdr:nvSpPr>
      <xdr:spPr>
        <a:xfrm>
          <a:off x="7767428" y="2852947"/>
          <a:ext cx="639420" cy="21839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lIns="0" tIns="0" rtlCol="0" anchor="t">
          <a:spAutoFit/>
        </a:bodyPr>
        <a:lstStyle/>
        <a:p>
          <a:fld id="{31A7F745-476B-4466-A573-A05942A0A9C3}" type="TxLink">
            <a:rPr lang="sv-SE" sz="1100" b="1">
              <a:solidFill>
                <a:schemeClr val="tx1"/>
              </a:solidFill>
            </a:rPr>
            <a:pPr/>
            <a:t>90</a:t>
          </a:fld>
          <a:endParaRPr lang="sv-SE" sz="1100" b="1">
            <a:solidFill>
              <a:schemeClr val="tx1"/>
            </a:solidFill>
          </a:endParaRPr>
        </a:p>
      </xdr:txBody>
    </xdr:sp>
    <xdr:clientData/>
  </xdr:oneCellAnchor>
  <xdr:oneCellAnchor>
    <xdr:from>
      <xdr:col>4</xdr:col>
      <xdr:colOff>9657</xdr:colOff>
      <xdr:row>3</xdr:row>
      <xdr:rowOff>129025</xdr:rowOff>
    </xdr:from>
    <xdr:ext cx="669734" cy="218393"/>
    <xdr:sp macro="" textlink="$Q$19">
      <xdr:nvSpPr>
        <xdr:cNvPr id="9" name="TextBox 8"/>
        <xdr:cNvSpPr txBox="1"/>
      </xdr:nvSpPr>
      <xdr:spPr>
        <a:xfrm rot="20419694">
          <a:off x="2461309" y="1288590"/>
          <a:ext cx="669734" cy="21839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lIns="0" tIns="0" rtlCol="0" anchor="t">
          <a:spAutoFit/>
        </a:bodyPr>
        <a:lstStyle/>
        <a:p>
          <a:fld id="{56A98781-D576-45C2-8AD4-C5C4CD567E71}" type="TxLink">
            <a:rPr lang="sv-SE" sz="1100" b="1">
              <a:solidFill>
                <a:schemeClr val="tx1"/>
              </a:solidFill>
            </a:rPr>
            <a:pPr/>
            <a:t>5050</a:t>
          </a:fld>
          <a:endParaRPr lang="sv-SE" sz="1100" b="1">
            <a:solidFill>
              <a:schemeClr val="tx1"/>
            </a:solidFill>
          </a:endParaRPr>
        </a:p>
      </xdr:txBody>
    </xdr:sp>
    <xdr:clientData/>
  </xdr:oneCellAnchor>
  <xdr:twoCellAnchor>
    <xdr:from>
      <xdr:col>11</xdr:col>
      <xdr:colOff>477492</xdr:colOff>
      <xdr:row>8</xdr:row>
      <xdr:rowOff>168552</xdr:rowOff>
    </xdr:from>
    <xdr:to>
      <xdr:col>12</xdr:col>
      <xdr:colOff>256760</xdr:colOff>
      <xdr:row>9</xdr:row>
      <xdr:rowOff>149087</xdr:rowOff>
    </xdr:to>
    <xdr:sp macro="" textlink="$U$19">
      <xdr:nvSpPr>
        <xdr:cNvPr id="10" name="TextBox 9"/>
        <xdr:cNvSpPr txBox="1"/>
      </xdr:nvSpPr>
      <xdr:spPr>
        <a:xfrm>
          <a:off x="7219535" y="2280617"/>
          <a:ext cx="392182" cy="17103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0" tIns="0" rtlCol="0" anchor="t"/>
        <a:lstStyle/>
        <a:p>
          <a:fld id="{77448757-2F87-45B8-A10E-D55696837D0B}" type="TxLink">
            <a:rPr lang="sv-SE" sz="1100" b="1">
              <a:solidFill>
                <a:schemeClr val="tx1"/>
              </a:solidFill>
            </a:rPr>
            <a:pPr/>
            <a:t>345</a:t>
          </a:fld>
          <a:endParaRPr lang="sv-SE" sz="1100" b="1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27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11" name="Rectangle 3"/>
        <xdr:cNvSpPr>
          <a:spLocks noChangeArrowheads="1"/>
        </xdr:cNvSpPr>
      </xdr:nvSpPr>
      <xdr:spPr bwMode="auto">
        <a:xfrm>
          <a:off x="0" y="5734050"/>
          <a:ext cx="8534400" cy="5715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4</xdr:col>
      <xdr:colOff>98563</xdr:colOff>
      <xdr:row>14</xdr:row>
      <xdr:rowOff>41415</xdr:rowOff>
    </xdr:from>
    <xdr:ext cx="439808" cy="190500"/>
    <xdr:sp macro="" textlink="$D$20">
      <xdr:nvSpPr>
        <xdr:cNvPr id="12" name="TextBox 11"/>
        <xdr:cNvSpPr txBox="1"/>
      </xdr:nvSpPr>
      <xdr:spPr>
        <a:xfrm>
          <a:off x="2550215" y="3296480"/>
          <a:ext cx="439808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lIns="0" tIns="0" rtlCol="0" anchor="t">
          <a:noAutofit/>
        </a:bodyPr>
        <a:lstStyle/>
        <a:p>
          <a:fld id="{2AEC53E0-C267-475C-8B1E-873DF123CB0A}" type="TxLink">
            <a:rPr lang="sv-SE" sz="1100" b="1">
              <a:solidFill>
                <a:schemeClr val="tx1"/>
              </a:solidFill>
            </a:rPr>
            <a:pPr/>
            <a:t>8000</a:t>
          </a:fld>
          <a:endParaRPr lang="sv-SE" sz="1100" b="1">
            <a:solidFill>
              <a:schemeClr val="tx1"/>
            </a:solidFill>
          </a:endParaRPr>
        </a:p>
      </xdr:txBody>
    </xdr:sp>
    <xdr:clientData/>
  </xdr:oneCellAnchor>
  <xdr:twoCellAnchor>
    <xdr:from>
      <xdr:col>11</xdr:col>
      <xdr:colOff>24847</xdr:colOff>
      <xdr:row>3</xdr:row>
      <xdr:rowOff>41414</xdr:rowOff>
    </xdr:from>
    <xdr:to>
      <xdr:col>13</xdr:col>
      <xdr:colOff>215345</xdr:colOff>
      <xdr:row>7</xdr:row>
      <xdr:rowOff>49696</xdr:rowOff>
    </xdr:to>
    <xdr:sp macro="" textlink="">
      <xdr:nvSpPr>
        <xdr:cNvPr id="21" name="Oval Callout 20"/>
        <xdr:cNvSpPr/>
      </xdr:nvSpPr>
      <xdr:spPr>
        <a:xfrm>
          <a:off x="6766890" y="1200979"/>
          <a:ext cx="1416325" cy="770282"/>
        </a:xfrm>
        <a:prstGeom prst="wedgeEllipseCallout">
          <a:avLst>
            <a:gd name="adj1" fmla="val -14985"/>
            <a:gd name="adj2" fmla="val 87231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sv-SE" sz="1100"/>
            <a:t>          Isoleringshöjd </a:t>
          </a:r>
        </a:p>
        <a:p>
          <a:pPr algn="l"/>
          <a:r>
            <a:rPr lang="sv-SE" sz="1100"/>
            <a:t>över upplag</a:t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5</xdr:col>
      <xdr:colOff>0</xdr:colOff>
      <xdr:row>26</xdr:row>
      <xdr:rowOff>0</xdr:rowOff>
    </xdr:to>
    <xdr:sp macro="" textlink="">
      <xdr:nvSpPr>
        <xdr:cNvPr id="25" name="Rectangle 24"/>
        <xdr:cNvSpPr/>
      </xdr:nvSpPr>
      <xdr:spPr>
        <a:xfrm>
          <a:off x="0" y="3826565"/>
          <a:ext cx="3064565" cy="1714500"/>
        </a:xfrm>
        <a:prstGeom prst="rect">
          <a:avLst/>
        </a:prstGeom>
        <a:noFill/>
        <a:ln w="12700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sv-SE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13</xdr:col>
      <xdr:colOff>0</xdr:colOff>
      <xdr:row>26</xdr:row>
      <xdr:rowOff>0</xdr:rowOff>
    </xdr:to>
    <xdr:sp macro="" textlink="">
      <xdr:nvSpPr>
        <xdr:cNvPr id="26" name="Rectangle 25"/>
        <xdr:cNvSpPr/>
      </xdr:nvSpPr>
      <xdr:spPr>
        <a:xfrm>
          <a:off x="3677478" y="4398065"/>
          <a:ext cx="4290392" cy="1143000"/>
        </a:xfrm>
        <a:prstGeom prst="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219076</xdr:colOff>
      <xdr:row>0</xdr:row>
      <xdr:rowOff>771525</xdr:rowOff>
    </xdr:from>
    <xdr:to>
      <xdr:col>13</xdr:col>
      <xdr:colOff>246971</xdr:colOff>
      <xdr:row>19</xdr:row>
      <xdr:rowOff>9525</xdr:rowOff>
    </xdr:to>
    <xdr:pic>
      <xdr:nvPicPr>
        <xdr:cNvPr id="13" name="Picture 1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6" y="771525"/>
          <a:ext cx="8057470" cy="3495675"/>
        </a:xfrm>
        <a:prstGeom prst="rect">
          <a:avLst/>
        </a:prstGeom>
      </xdr:spPr>
    </xdr:pic>
    <xdr:clientData/>
  </xdr:twoCellAnchor>
  <xdr:twoCellAnchor>
    <xdr:from>
      <xdr:col>0</xdr:col>
      <xdr:colOff>495300</xdr:colOff>
      <xdr:row>3</xdr:row>
      <xdr:rowOff>153987</xdr:rowOff>
    </xdr:from>
    <xdr:to>
      <xdr:col>13</xdr:col>
      <xdr:colOff>542925</xdr:colOff>
      <xdr:row>19</xdr:row>
      <xdr:rowOff>171450</xdr:rowOff>
    </xdr:to>
    <xdr:sp macro="" textlink="">
      <xdr:nvSpPr>
        <xdr:cNvPr id="3" name="Rectangle 13"/>
        <xdr:cNvSpPr>
          <a:spLocks noChangeArrowheads="1"/>
        </xdr:cNvSpPr>
      </xdr:nvSpPr>
      <xdr:spPr bwMode="auto">
        <a:xfrm>
          <a:off x="495300" y="1363662"/>
          <a:ext cx="8077200" cy="30654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7</xdr:col>
      <xdr:colOff>514350</xdr:colOff>
      <xdr:row>2</xdr:row>
      <xdr:rowOff>171452</xdr:rowOff>
    </xdr:from>
    <xdr:ext cx="914399" cy="254745"/>
    <xdr:sp macro="" textlink="$C$21">
      <xdr:nvSpPr>
        <xdr:cNvPr id="4" name="TextBox 3"/>
        <xdr:cNvSpPr txBox="1"/>
      </xdr:nvSpPr>
      <xdr:spPr>
        <a:xfrm>
          <a:off x="4886325" y="1143002"/>
          <a:ext cx="914399" cy="2547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lIns="108000" tIns="36000" rtlCol="0" anchor="t">
          <a:spAutoFit/>
        </a:bodyPr>
        <a:lstStyle/>
        <a:p>
          <a:fld id="{C792EB13-012B-4481-B97A-C2A7F8BB8FEA}" type="TxLink">
            <a:rPr lang="sv-SE" sz="1100" b="1">
              <a:solidFill>
                <a:schemeClr val="tx1"/>
              </a:solidFill>
            </a:rPr>
            <a:pPr/>
            <a:t>38</a:t>
          </a:fld>
          <a:endParaRPr lang="sv-SE" sz="1100" b="1">
            <a:solidFill>
              <a:schemeClr val="tx1"/>
            </a:solidFill>
          </a:endParaRPr>
        </a:p>
      </xdr:txBody>
    </xdr:sp>
    <xdr:clientData/>
  </xdr:oneCellAnchor>
  <xdr:oneCellAnchor>
    <xdr:from>
      <xdr:col>6</xdr:col>
      <xdr:colOff>266700</xdr:colOff>
      <xdr:row>9</xdr:row>
      <xdr:rowOff>123826</xdr:rowOff>
    </xdr:from>
    <xdr:ext cx="762000" cy="218393"/>
    <xdr:sp macro="" textlink="$P$7">
      <xdr:nvSpPr>
        <xdr:cNvPr id="5" name="TextBox 4"/>
        <xdr:cNvSpPr txBox="1"/>
      </xdr:nvSpPr>
      <xdr:spPr>
        <a:xfrm>
          <a:off x="3933825" y="2476501"/>
          <a:ext cx="762000" cy="21839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lIns="0" tIns="0" rtlCol="0" anchor="t">
          <a:spAutoFit/>
        </a:bodyPr>
        <a:lstStyle/>
        <a:p>
          <a:fld id="{E2B30593-6AC1-453E-8B06-61A67B945367}" type="TxLink">
            <a:rPr lang="sv-SE" sz="1100" b="1">
              <a:solidFill>
                <a:schemeClr val="tx1"/>
              </a:solidFill>
            </a:rPr>
            <a:pPr/>
            <a:t>4475</a:t>
          </a:fld>
          <a:endParaRPr lang="sv-SE" sz="1100" b="1">
            <a:solidFill>
              <a:schemeClr val="tx1"/>
            </a:solidFill>
          </a:endParaRPr>
        </a:p>
      </xdr:txBody>
    </xdr:sp>
    <xdr:clientData/>
  </xdr:oneCellAnchor>
  <xdr:oneCellAnchor>
    <xdr:from>
      <xdr:col>4</xdr:col>
      <xdr:colOff>123825</xdr:colOff>
      <xdr:row>18</xdr:row>
      <xdr:rowOff>19049</xdr:rowOff>
    </xdr:from>
    <xdr:ext cx="762000" cy="218393"/>
    <xdr:sp macro="" textlink="$P$20">
      <xdr:nvSpPr>
        <xdr:cNvPr id="6" name="TextBox 5"/>
        <xdr:cNvSpPr txBox="1"/>
      </xdr:nvSpPr>
      <xdr:spPr>
        <a:xfrm>
          <a:off x="2514600" y="4086224"/>
          <a:ext cx="762000" cy="21839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lIns="0" tIns="0" rtlCol="0" anchor="t">
          <a:spAutoFit/>
        </a:bodyPr>
        <a:lstStyle/>
        <a:p>
          <a:fld id="{043FF64E-23A3-4D80-8880-14CACD3927A0}" type="TxLink">
            <a:rPr lang="sv-SE" sz="1100" b="1">
              <a:solidFill>
                <a:schemeClr val="tx1"/>
              </a:solidFill>
            </a:rPr>
            <a:pPr/>
            <a:t>10300</a:t>
          </a:fld>
          <a:endParaRPr lang="sv-SE" sz="1100" b="1">
            <a:solidFill>
              <a:schemeClr val="tx1"/>
            </a:solidFill>
          </a:endParaRPr>
        </a:p>
      </xdr:txBody>
    </xdr:sp>
    <xdr:clientData/>
  </xdr:oneCellAnchor>
  <xdr:twoCellAnchor>
    <xdr:from>
      <xdr:col>0</xdr:col>
      <xdr:colOff>400050</xdr:colOff>
      <xdr:row>12</xdr:row>
      <xdr:rowOff>47625</xdr:rowOff>
    </xdr:from>
    <xdr:to>
      <xdr:col>1</xdr:col>
      <xdr:colOff>200025</xdr:colOff>
      <xdr:row>13</xdr:row>
      <xdr:rowOff>57150</xdr:rowOff>
    </xdr:to>
    <xdr:sp macro="" textlink="$C$23">
      <xdr:nvSpPr>
        <xdr:cNvPr id="7" name="TextBox 6"/>
        <xdr:cNvSpPr txBox="1"/>
      </xdr:nvSpPr>
      <xdr:spPr>
        <a:xfrm>
          <a:off x="400050" y="2971800"/>
          <a:ext cx="40957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0" tIns="0" rtlCol="0" anchor="t"/>
        <a:lstStyle/>
        <a:p>
          <a:fld id="{D052F836-7C93-4348-BA86-165855C5B076}" type="TxLink">
            <a:rPr lang="sv-SE" sz="1100"/>
            <a:pPr/>
            <a:t>600</a:t>
          </a:fld>
          <a:endParaRPr lang="sv-SE" sz="1100"/>
        </a:p>
      </xdr:txBody>
    </xdr:sp>
    <xdr:clientData/>
  </xdr:twoCellAnchor>
  <xdr:oneCellAnchor>
    <xdr:from>
      <xdr:col>2</xdr:col>
      <xdr:colOff>167387</xdr:colOff>
      <xdr:row>5</xdr:row>
      <xdr:rowOff>78089</xdr:rowOff>
    </xdr:from>
    <xdr:ext cx="966773" cy="218393"/>
    <xdr:sp macro="" textlink="$O$11">
      <xdr:nvSpPr>
        <xdr:cNvPr id="9" name="TextBox 8"/>
        <xdr:cNvSpPr txBox="1"/>
      </xdr:nvSpPr>
      <xdr:spPr>
        <a:xfrm rot="19947056">
          <a:off x="1386587" y="1668764"/>
          <a:ext cx="966773" cy="21839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lIns="0" tIns="0" rtlCol="0" anchor="t">
          <a:spAutoFit/>
        </a:bodyPr>
        <a:lstStyle/>
        <a:p>
          <a:fld id="{56A98781-D576-45C2-8AD4-C5C4CD567E71}" type="TxLink">
            <a:rPr lang="sv-SE" sz="1100" b="1">
              <a:solidFill>
                <a:schemeClr val="tx1"/>
              </a:solidFill>
            </a:rPr>
            <a:pPr/>
            <a:t>6535</a:t>
          </a:fld>
          <a:endParaRPr lang="sv-SE" sz="1100" b="1">
            <a:solidFill>
              <a:schemeClr val="tx1"/>
            </a:solidFill>
          </a:endParaRPr>
        </a:p>
      </xdr:txBody>
    </xdr:sp>
    <xdr:clientData/>
  </xdr:oneCellAnchor>
  <xdr:twoCellAnchor>
    <xdr:from>
      <xdr:col>10</xdr:col>
      <xdr:colOff>466725</xdr:colOff>
      <xdr:row>12</xdr:row>
      <xdr:rowOff>133351</xdr:rowOff>
    </xdr:from>
    <xdr:to>
      <xdr:col>11</xdr:col>
      <xdr:colOff>209550</xdr:colOff>
      <xdr:row>13</xdr:row>
      <xdr:rowOff>95250</xdr:rowOff>
    </xdr:to>
    <xdr:sp macro="" textlink="$P$8">
      <xdr:nvSpPr>
        <xdr:cNvPr id="10" name="TextBox 9"/>
        <xdr:cNvSpPr txBox="1"/>
      </xdr:nvSpPr>
      <xdr:spPr>
        <a:xfrm>
          <a:off x="6667500" y="3057526"/>
          <a:ext cx="352425" cy="15239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0" tIns="0" rtlCol="0" anchor="t"/>
        <a:lstStyle/>
        <a:p>
          <a:fld id="{77448757-2F87-45B8-A10E-D55696837D0B}" type="TxLink">
            <a:rPr lang="sv-SE" sz="1100" b="1" u="none">
              <a:solidFill>
                <a:schemeClr val="tx1"/>
              </a:solidFill>
            </a:rPr>
            <a:pPr/>
            <a:t>920</a:t>
          </a:fld>
          <a:endParaRPr lang="sv-SE" sz="1100" b="1" u="none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27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11" name="Rectangle 3"/>
        <xdr:cNvSpPr>
          <a:spLocks noChangeArrowheads="1"/>
        </xdr:cNvSpPr>
      </xdr:nvSpPr>
      <xdr:spPr bwMode="auto">
        <a:xfrm>
          <a:off x="0" y="5734050"/>
          <a:ext cx="8534400" cy="571500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390526</xdr:colOff>
      <xdr:row>15</xdr:row>
      <xdr:rowOff>114300</xdr:rowOff>
    </xdr:from>
    <xdr:ext cx="790574" cy="219075"/>
    <xdr:sp macro="" textlink="$C$22">
      <xdr:nvSpPr>
        <xdr:cNvPr id="12" name="TextBox 11"/>
        <xdr:cNvSpPr txBox="1"/>
      </xdr:nvSpPr>
      <xdr:spPr>
        <a:xfrm>
          <a:off x="3457576" y="3609975"/>
          <a:ext cx="790574" cy="219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lIns="0" tIns="0" rtlCol="0" anchor="t">
          <a:spAutoFit/>
        </a:bodyPr>
        <a:lstStyle/>
        <a:p>
          <a:fld id="{2AEC53E0-C267-475C-8B1E-873DF123CB0A}" type="TxLink">
            <a:rPr lang="sv-SE" sz="1100" b="1">
              <a:solidFill>
                <a:schemeClr val="tx1"/>
              </a:solidFill>
            </a:rPr>
            <a:pPr/>
            <a:t>9100</a:t>
          </a:fld>
          <a:endParaRPr lang="sv-SE" sz="1100" b="1">
            <a:solidFill>
              <a:schemeClr val="tx1"/>
            </a:solidFill>
          </a:endParaRPr>
        </a:p>
      </xdr:txBody>
    </xdr:sp>
    <xdr:clientData/>
  </xdr:oneCellAnchor>
  <xdr:oneCellAnchor>
    <xdr:from>
      <xdr:col>12</xdr:col>
      <xdr:colOff>315385</xdr:colOff>
      <xdr:row>13</xdr:row>
      <xdr:rowOff>147112</xdr:rowOff>
    </xdr:from>
    <xdr:ext cx="722840" cy="218393"/>
    <xdr:sp macro="" textlink="$O$14">
      <xdr:nvSpPr>
        <xdr:cNvPr id="24" name="TextBox 23"/>
        <xdr:cNvSpPr txBox="1"/>
      </xdr:nvSpPr>
      <xdr:spPr>
        <a:xfrm>
          <a:off x="7735360" y="3261787"/>
          <a:ext cx="722840" cy="21839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lIns="108000" tIns="0" rtlCol="0" anchor="t">
          <a:spAutoFit/>
        </a:bodyPr>
        <a:lstStyle/>
        <a:p>
          <a:fld id="{39669E8D-D667-4BBF-8C8E-F0F6D7CFF330}" type="TxLink">
            <a:rPr lang="sv-SE" sz="1100" b="1">
              <a:solidFill>
                <a:schemeClr val="tx1"/>
              </a:solidFill>
            </a:rPr>
            <a:pPr/>
            <a:t>451,2</a:t>
          </a:fld>
          <a:endParaRPr lang="sv-SE" sz="1100" b="1">
            <a:solidFill>
              <a:schemeClr val="tx1"/>
            </a:solidFill>
          </a:endParaRPr>
        </a:p>
      </xdr:txBody>
    </xdr:sp>
    <xdr:clientData/>
  </xdr:oneCellAnchor>
  <xdr:twoCellAnchor>
    <xdr:from>
      <xdr:col>9</xdr:col>
      <xdr:colOff>352425</xdr:colOff>
      <xdr:row>14</xdr:row>
      <xdr:rowOff>123825</xdr:rowOff>
    </xdr:from>
    <xdr:to>
      <xdr:col>10</xdr:col>
      <xdr:colOff>177807</xdr:colOff>
      <xdr:row>14</xdr:row>
      <xdr:rowOff>123831</xdr:rowOff>
    </xdr:to>
    <xdr:cxnSp macro="">
      <xdr:nvCxnSpPr>
        <xdr:cNvPr id="33" name="Straight Connector 32"/>
        <xdr:cNvCxnSpPr/>
      </xdr:nvCxnSpPr>
      <xdr:spPr>
        <a:xfrm rot="10800000">
          <a:off x="5848350" y="3429000"/>
          <a:ext cx="434982" cy="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514350</xdr:colOff>
      <xdr:row>19</xdr:row>
      <xdr:rowOff>142875</xdr:rowOff>
    </xdr:from>
    <xdr:to>
      <xdr:col>12</xdr:col>
      <xdr:colOff>276226</xdr:colOff>
      <xdr:row>21</xdr:row>
      <xdr:rowOff>142875</xdr:rowOff>
    </xdr:to>
    <xdr:sp macro="" textlink="">
      <xdr:nvSpPr>
        <xdr:cNvPr id="37" name="TextBox 36"/>
        <xdr:cNvSpPr txBox="1"/>
      </xdr:nvSpPr>
      <xdr:spPr>
        <a:xfrm>
          <a:off x="5495925" y="4400550"/>
          <a:ext cx="2200276" cy="381000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sv-SE" sz="1100"/>
            <a:t>Detta mått avser taktassens övre yttre punkt över</a:t>
          </a:r>
          <a:r>
            <a:rPr lang="sv-SE" sz="1100" baseline="0"/>
            <a:t>  eller under nivå 0</a:t>
          </a:r>
          <a:endParaRPr lang="sv-SE" sz="1100"/>
        </a:p>
      </xdr:txBody>
    </xdr:sp>
    <xdr:clientData/>
  </xdr:twoCellAnchor>
  <xdr:twoCellAnchor>
    <xdr:from>
      <xdr:col>12</xdr:col>
      <xdr:colOff>247650</xdr:colOff>
      <xdr:row>15</xdr:row>
      <xdr:rowOff>85725</xdr:rowOff>
    </xdr:from>
    <xdr:to>
      <xdr:col>12</xdr:col>
      <xdr:colOff>600075</xdr:colOff>
      <xdr:row>19</xdr:row>
      <xdr:rowOff>142875</xdr:rowOff>
    </xdr:to>
    <xdr:cxnSp macro="">
      <xdr:nvCxnSpPr>
        <xdr:cNvPr id="39" name="Straight Arrow Connector 38"/>
        <xdr:cNvCxnSpPr/>
      </xdr:nvCxnSpPr>
      <xdr:spPr>
        <a:xfrm flipV="1">
          <a:off x="7667625" y="3581400"/>
          <a:ext cx="352425" cy="819150"/>
        </a:xfrm>
        <a:prstGeom prst="straightConnector1">
          <a:avLst/>
        </a:prstGeom>
        <a:ln w="1905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22</xdr:row>
      <xdr:rowOff>0</xdr:rowOff>
    </xdr:from>
    <xdr:to>
      <xdr:col>13</xdr:col>
      <xdr:colOff>485775</xdr:colOff>
      <xdr:row>26</xdr:row>
      <xdr:rowOff>0</xdr:rowOff>
    </xdr:to>
    <xdr:sp macro="" textlink="">
      <xdr:nvSpPr>
        <xdr:cNvPr id="41" name="Rectangle 3"/>
        <xdr:cNvSpPr>
          <a:spLocks noChangeArrowheads="1"/>
        </xdr:cNvSpPr>
      </xdr:nvSpPr>
      <xdr:spPr bwMode="auto">
        <a:xfrm>
          <a:off x="4981575" y="4829175"/>
          <a:ext cx="3533775" cy="762000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</xdr:colOff>
      <xdr:row>20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45" name="Rectangle 3"/>
        <xdr:cNvSpPr>
          <a:spLocks noChangeArrowheads="1"/>
        </xdr:cNvSpPr>
      </xdr:nvSpPr>
      <xdr:spPr bwMode="auto">
        <a:xfrm>
          <a:off x="1" y="4448175"/>
          <a:ext cx="2390774" cy="1333500"/>
        </a:xfrm>
        <a:prstGeom prst="rect">
          <a:avLst/>
        </a:prstGeom>
        <a:noFill/>
        <a:ln w="9525">
          <a:solidFill>
            <a:sysClr val="windowText" lastClr="000000"/>
          </a:solidFill>
          <a:miter lim="800000"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390525</xdr:rowOff>
    </xdr:from>
    <xdr:to>
      <xdr:col>12</xdr:col>
      <xdr:colOff>228600</xdr:colOff>
      <xdr:row>20</xdr:row>
      <xdr:rowOff>57150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390525"/>
          <a:ext cx="7534275" cy="3705225"/>
        </a:xfrm>
        <a:prstGeom prst="rect">
          <a:avLst/>
        </a:prstGeom>
      </xdr:spPr>
    </xdr:pic>
    <xdr:clientData/>
  </xdr:twoCellAnchor>
  <xdr:oneCellAnchor>
    <xdr:from>
      <xdr:col>7</xdr:col>
      <xdr:colOff>583096</xdr:colOff>
      <xdr:row>5</xdr:row>
      <xdr:rowOff>71232</xdr:rowOff>
    </xdr:from>
    <xdr:ext cx="923925" cy="218393"/>
    <xdr:sp macro="" textlink="$D$22">
      <xdr:nvSpPr>
        <xdr:cNvPr id="55" name="TextBox 54"/>
        <xdr:cNvSpPr txBox="1"/>
      </xdr:nvSpPr>
      <xdr:spPr>
        <a:xfrm>
          <a:off x="4869346" y="1252332"/>
          <a:ext cx="923925" cy="21839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lIns="108000" tIns="0" rIns="108000" rtlCol="0" anchor="t">
          <a:spAutoFit/>
        </a:bodyPr>
        <a:lstStyle/>
        <a:p>
          <a:fld id="{C792EB13-012B-4481-B97A-C2A7F8BB8FEA}" type="TxLink">
            <a:rPr lang="sv-SE" sz="1100" b="1">
              <a:solidFill>
                <a:schemeClr val="tx1"/>
              </a:solidFill>
            </a:rPr>
            <a:pPr/>
            <a:t>27</a:t>
          </a:fld>
          <a:endParaRPr lang="sv-SE" sz="1100" b="1">
            <a:solidFill>
              <a:schemeClr val="tx1"/>
            </a:solidFill>
          </a:endParaRPr>
        </a:p>
      </xdr:txBody>
    </xdr:sp>
    <xdr:clientData/>
  </xdr:oneCellAnchor>
  <xdr:oneCellAnchor>
    <xdr:from>
      <xdr:col>6</xdr:col>
      <xdr:colOff>140804</xdr:colOff>
      <xdr:row>3</xdr:row>
      <xdr:rowOff>29820</xdr:rowOff>
    </xdr:from>
    <xdr:ext cx="472109" cy="218393"/>
    <xdr:sp macro="" textlink="$P$10">
      <xdr:nvSpPr>
        <xdr:cNvPr id="56" name="TextBox 55"/>
        <xdr:cNvSpPr txBox="1"/>
      </xdr:nvSpPr>
      <xdr:spPr>
        <a:xfrm>
          <a:off x="3988904" y="829920"/>
          <a:ext cx="472109" cy="21839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lIns="0" tIns="0" rtlCol="0" anchor="t">
          <a:spAutoFit/>
        </a:bodyPr>
        <a:lstStyle/>
        <a:p>
          <a:fld id="{E2B30593-6AC1-453E-8B06-61A67B945367}" type="TxLink">
            <a:rPr lang="sv-SE" sz="1100" b="1">
              <a:solidFill>
                <a:schemeClr val="tx1"/>
              </a:solidFill>
            </a:rPr>
            <a:pPr/>
            <a:t>2408</a:t>
          </a:fld>
          <a:endParaRPr lang="sv-SE" sz="1100" b="1">
            <a:solidFill>
              <a:schemeClr val="tx1"/>
            </a:solidFill>
          </a:endParaRPr>
        </a:p>
      </xdr:txBody>
    </xdr:sp>
    <xdr:clientData/>
  </xdr:oneCellAnchor>
  <xdr:twoCellAnchor>
    <xdr:from>
      <xdr:col>0</xdr:col>
      <xdr:colOff>597176</xdr:colOff>
      <xdr:row>11</xdr:row>
      <xdr:rowOff>55493</xdr:rowOff>
    </xdr:from>
    <xdr:to>
      <xdr:col>1</xdr:col>
      <xdr:colOff>409575</xdr:colOff>
      <xdr:row>12</xdr:row>
      <xdr:rowOff>104775</xdr:rowOff>
    </xdr:to>
    <xdr:sp macro="" textlink="$D$25">
      <xdr:nvSpPr>
        <xdr:cNvPr id="57" name="TextBox 56"/>
        <xdr:cNvSpPr txBox="1"/>
      </xdr:nvSpPr>
      <xdr:spPr>
        <a:xfrm>
          <a:off x="597176" y="2379593"/>
          <a:ext cx="421999" cy="23978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0" tIns="0" rtlCol="0" anchor="t"/>
        <a:lstStyle/>
        <a:p>
          <a:fld id="{D052F836-7C93-4348-BA86-165855C5B076}" type="TxLink">
            <a:rPr lang="sv-SE" sz="1100" b="1">
              <a:solidFill>
                <a:schemeClr val="tx1"/>
              </a:solidFill>
            </a:rPr>
            <a:pPr/>
            <a:t>500</a:t>
          </a:fld>
          <a:endParaRPr lang="sv-SE" sz="1100" b="1">
            <a:solidFill>
              <a:schemeClr val="tx1"/>
            </a:solidFill>
          </a:endParaRPr>
        </a:p>
      </xdr:txBody>
    </xdr:sp>
    <xdr:clientData/>
  </xdr:twoCellAnchor>
  <xdr:oneCellAnchor>
    <xdr:from>
      <xdr:col>10</xdr:col>
      <xdr:colOff>9939</xdr:colOff>
      <xdr:row>9</xdr:row>
      <xdr:rowOff>86555</xdr:rowOff>
    </xdr:from>
    <xdr:ext cx="723900" cy="218393"/>
    <xdr:sp macro="" textlink="$D$24">
      <xdr:nvSpPr>
        <xdr:cNvPr id="58" name="TextBox 57"/>
        <xdr:cNvSpPr txBox="1"/>
      </xdr:nvSpPr>
      <xdr:spPr>
        <a:xfrm>
          <a:off x="6124989" y="2029655"/>
          <a:ext cx="723900" cy="21839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lIns="0" tIns="0" rtlCol="0" anchor="t">
          <a:spAutoFit/>
        </a:bodyPr>
        <a:lstStyle/>
        <a:p>
          <a:fld id="{31A7F745-476B-4466-A573-A05942A0A9C3}" type="TxLink">
            <a:rPr lang="sv-SE" sz="1100" b="1">
              <a:solidFill>
                <a:schemeClr val="tx1"/>
              </a:solidFill>
            </a:rPr>
            <a:pPr/>
            <a:t>90</a:t>
          </a:fld>
          <a:endParaRPr lang="sv-SE" sz="1100" b="1">
            <a:solidFill>
              <a:schemeClr val="tx1"/>
            </a:solidFill>
          </a:endParaRPr>
        </a:p>
      </xdr:txBody>
    </xdr:sp>
    <xdr:clientData/>
  </xdr:oneCellAnchor>
  <xdr:oneCellAnchor>
    <xdr:from>
      <xdr:col>1</xdr:col>
      <xdr:colOff>544301</xdr:colOff>
      <xdr:row>5</xdr:row>
      <xdr:rowOff>7274</xdr:rowOff>
    </xdr:from>
    <xdr:ext cx="669734" cy="218393"/>
    <xdr:sp macro="" textlink="$P$9">
      <xdr:nvSpPr>
        <xdr:cNvPr id="59" name="TextBox 58"/>
        <xdr:cNvSpPr txBox="1"/>
      </xdr:nvSpPr>
      <xdr:spPr>
        <a:xfrm rot="19977228">
          <a:off x="1153901" y="1188374"/>
          <a:ext cx="669734" cy="21839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lIns="0" tIns="0" rtlCol="0" anchor="t">
          <a:spAutoFit/>
        </a:bodyPr>
        <a:lstStyle/>
        <a:p>
          <a:fld id="{56A98781-D576-45C2-8AD4-C5C4CD567E71}" type="TxLink">
            <a:rPr lang="sv-SE" sz="1100" b="1">
              <a:solidFill>
                <a:schemeClr val="tx1"/>
              </a:solidFill>
            </a:rPr>
            <a:pPr/>
            <a:t>5107</a:t>
          </a:fld>
          <a:endParaRPr lang="sv-SE" sz="1100" b="1">
            <a:solidFill>
              <a:schemeClr val="tx1"/>
            </a:solidFill>
          </a:endParaRPr>
        </a:p>
      </xdr:txBody>
    </xdr:sp>
    <xdr:clientData/>
  </xdr:oneCellAnchor>
  <xdr:twoCellAnchor>
    <xdr:from>
      <xdr:col>10</xdr:col>
      <xdr:colOff>590964</xdr:colOff>
      <xdr:row>7</xdr:row>
      <xdr:rowOff>82412</xdr:rowOff>
    </xdr:from>
    <xdr:to>
      <xdr:col>12</xdr:col>
      <xdr:colOff>124239</xdr:colOff>
      <xdr:row>8</xdr:row>
      <xdr:rowOff>91936</xdr:rowOff>
    </xdr:to>
    <xdr:sp macro="" textlink="$P$11">
      <xdr:nvSpPr>
        <xdr:cNvPr id="60" name="TextBox 59"/>
        <xdr:cNvSpPr txBox="1"/>
      </xdr:nvSpPr>
      <xdr:spPr>
        <a:xfrm>
          <a:off x="6706014" y="1644512"/>
          <a:ext cx="752475" cy="2000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0" tIns="0" rtlCol="0" anchor="t"/>
        <a:lstStyle/>
        <a:p>
          <a:fld id="{77448757-2F87-45B8-A10E-D55696837D0B}" type="TxLink">
            <a:rPr lang="sv-SE" sz="1100" b="1">
              <a:solidFill>
                <a:schemeClr val="tx1"/>
              </a:solidFill>
            </a:rPr>
            <a:pPr/>
            <a:t>345</a:t>
          </a:fld>
          <a:endParaRPr lang="sv-SE" sz="1100" b="1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21</xdr:row>
      <xdr:rowOff>0</xdr:rowOff>
    </xdr:from>
    <xdr:to>
      <xdr:col>14</xdr:col>
      <xdr:colOff>0</xdr:colOff>
      <xdr:row>32</xdr:row>
      <xdr:rowOff>0</xdr:rowOff>
    </xdr:to>
    <xdr:sp macro="" textlink="">
      <xdr:nvSpPr>
        <xdr:cNvPr id="61" name="Rectangle 3"/>
        <xdr:cNvSpPr>
          <a:spLocks noChangeArrowheads="1"/>
        </xdr:cNvSpPr>
      </xdr:nvSpPr>
      <xdr:spPr bwMode="auto">
        <a:xfrm>
          <a:off x="0" y="4229100"/>
          <a:ext cx="8553450" cy="20955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118443</xdr:colOff>
      <xdr:row>14</xdr:row>
      <xdr:rowOff>78271</xdr:rowOff>
    </xdr:from>
    <xdr:ext cx="691182" cy="218393"/>
    <xdr:sp macro="" textlink="$D$30">
      <xdr:nvSpPr>
        <xdr:cNvPr id="62" name="TextBox 61"/>
        <xdr:cNvSpPr txBox="1"/>
      </xdr:nvSpPr>
      <xdr:spPr>
        <a:xfrm>
          <a:off x="3166443" y="2973871"/>
          <a:ext cx="691182" cy="21839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lIns="0" tIns="0" rtlCol="0" anchor="t">
          <a:spAutoFit/>
        </a:bodyPr>
        <a:lstStyle/>
        <a:p>
          <a:fld id="{2AEC53E0-C267-475C-8B1E-873DF123CB0A}" type="TxLink">
            <a:rPr lang="sv-SE" sz="1100" b="1">
              <a:solidFill>
                <a:schemeClr val="tx1"/>
              </a:solidFill>
            </a:rPr>
            <a:pPr/>
            <a:t>8100</a:t>
          </a:fld>
          <a:endParaRPr lang="sv-SE" sz="1100" b="1">
            <a:solidFill>
              <a:schemeClr val="tx1"/>
            </a:solidFill>
          </a:endParaRPr>
        </a:p>
      </xdr:txBody>
    </xdr:sp>
    <xdr:clientData/>
  </xdr:oneCellAnchor>
  <xdr:oneCellAnchor>
    <xdr:from>
      <xdr:col>4</xdr:col>
      <xdr:colOff>480392</xdr:colOff>
      <xdr:row>17</xdr:row>
      <xdr:rowOff>132937</xdr:rowOff>
    </xdr:from>
    <xdr:ext cx="748333" cy="239809"/>
    <xdr:sp macro="" textlink="$D$29">
      <xdr:nvSpPr>
        <xdr:cNvPr id="63" name="TextBox 62"/>
        <xdr:cNvSpPr txBox="1"/>
      </xdr:nvSpPr>
      <xdr:spPr>
        <a:xfrm>
          <a:off x="2918792" y="3600037"/>
          <a:ext cx="748333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fld id="{702246C0-3CBF-4409-B607-34EA0F233B52}" type="TxLink">
            <a:rPr lang="sv-SE" sz="1000" b="1">
              <a:latin typeface="Arial" pitchFamily="34" charset="0"/>
              <a:cs typeface="Arial" pitchFamily="34" charset="0"/>
            </a:rPr>
            <a:pPr/>
            <a:t>8000</a:t>
          </a:fld>
          <a:endParaRPr lang="sv-SE" sz="1000" b="1">
            <a:latin typeface="Arial" pitchFamily="34" charset="0"/>
            <a:cs typeface="Arial" pitchFamily="34" charset="0"/>
          </a:endParaRPr>
        </a:p>
      </xdr:txBody>
    </xdr:sp>
    <xdr:clientData/>
  </xdr:oneCellAnchor>
  <xdr:twoCellAnchor>
    <xdr:from>
      <xdr:col>3</xdr:col>
      <xdr:colOff>506067</xdr:colOff>
      <xdr:row>13</xdr:row>
      <xdr:rowOff>8696</xdr:rowOff>
    </xdr:from>
    <xdr:to>
      <xdr:col>4</xdr:col>
      <xdr:colOff>390111</xdr:colOff>
      <xdr:row>14</xdr:row>
      <xdr:rowOff>50109</xdr:rowOff>
    </xdr:to>
    <xdr:sp macro="" textlink="$D$27">
      <xdr:nvSpPr>
        <xdr:cNvPr id="64" name="TextBox 63"/>
        <xdr:cNvSpPr txBox="1"/>
      </xdr:nvSpPr>
      <xdr:spPr>
        <a:xfrm>
          <a:off x="2334867" y="2713796"/>
          <a:ext cx="493644" cy="2319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A58ECF29-515A-4C75-A6C2-1EBA847DB183}" type="TxLink">
            <a:rPr lang="sv-SE" sz="1000" b="1">
              <a:latin typeface="Arial" pitchFamily="34" charset="0"/>
              <a:cs typeface="Arial" pitchFamily="34" charset="0"/>
            </a:rPr>
            <a:pPr/>
            <a:t>2450</a:t>
          </a:fld>
          <a:endParaRPr lang="sv-SE" sz="1000" b="1">
            <a:latin typeface="Arial" pitchFamily="34" charset="0"/>
            <a:cs typeface="Arial" pitchFamily="34" charset="0"/>
          </a:endParaRPr>
        </a:p>
      </xdr:txBody>
    </xdr:sp>
    <xdr:clientData/>
  </xdr:twoCellAnchor>
  <xdr:oneCellAnchor>
    <xdr:from>
      <xdr:col>9</xdr:col>
      <xdr:colOff>217834</xdr:colOff>
      <xdr:row>11</xdr:row>
      <xdr:rowOff>103946</xdr:rowOff>
    </xdr:from>
    <xdr:ext cx="414130" cy="239809"/>
    <xdr:sp macro="" textlink="$M$24">
      <xdr:nvSpPr>
        <xdr:cNvPr id="65" name="TextBox 64"/>
        <xdr:cNvSpPr txBox="1"/>
      </xdr:nvSpPr>
      <xdr:spPr>
        <a:xfrm>
          <a:off x="5723284" y="2428046"/>
          <a:ext cx="414130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fld id="{A5B6C9BE-8853-4DCC-B42E-ED14CEC667F2}" type="TxLink">
            <a:rPr lang="sv-SE" sz="1000" b="1">
              <a:latin typeface="Arial" pitchFamily="34" charset="0"/>
              <a:cs typeface="Arial" pitchFamily="34" charset="0"/>
            </a:rPr>
            <a:pPr/>
            <a:t>260</a:t>
          </a:fld>
          <a:endParaRPr lang="sv-SE" sz="1000" b="1">
            <a:latin typeface="Arial" pitchFamily="34" charset="0"/>
            <a:cs typeface="Arial" pitchFamily="34" charset="0"/>
          </a:endParaRPr>
        </a:p>
      </xdr:txBody>
    </xdr:sp>
    <xdr:clientData/>
  </xdr:oneCellAnchor>
  <xdr:twoCellAnchor>
    <xdr:from>
      <xdr:col>9</xdr:col>
      <xdr:colOff>242681</xdr:colOff>
      <xdr:row>12</xdr:row>
      <xdr:rowOff>157784</xdr:rowOff>
    </xdr:from>
    <xdr:to>
      <xdr:col>10</xdr:col>
      <xdr:colOff>72059</xdr:colOff>
      <xdr:row>14</xdr:row>
      <xdr:rowOff>25262</xdr:rowOff>
    </xdr:to>
    <xdr:sp macro="" textlink="$M$25">
      <xdr:nvSpPr>
        <xdr:cNvPr id="66" name="TextBox 65"/>
        <xdr:cNvSpPr txBox="1"/>
      </xdr:nvSpPr>
      <xdr:spPr>
        <a:xfrm>
          <a:off x="5748131" y="2672384"/>
          <a:ext cx="438978" cy="24847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2F97C068-815D-48A0-A21E-80FE960EBBF8}" type="TxLink">
            <a:rPr lang="sv-SE" sz="1000" b="1">
              <a:latin typeface="Arial" pitchFamily="34" charset="0"/>
              <a:cs typeface="Arial" pitchFamily="34" charset="0"/>
            </a:rPr>
            <a:pPr/>
            <a:t>50</a:t>
          </a:fld>
          <a:endParaRPr lang="sv-SE" sz="1000" b="1">
            <a:latin typeface="Arial" pitchFamily="34" charset="0"/>
            <a:cs typeface="Arial" pitchFamily="34" charset="0"/>
          </a:endParaRPr>
        </a:p>
      </xdr:txBody>
    </xdr:sp>
    <xdr:clientData/>
  </xdr:twoCellAnchor>
  <xdr:oneCellAnchor>
    <xdr:from>
      <xdr:col>8</xdr:col>
      <xdr:colOff>24435</xdr:colOff>
      <xdr:row>12</xdr:row>
      <xdr:rowOff>142047</xdr:rowOff>
    </xdr:from>
    <xdr:ext cx="331304" cy="239809"/>
    <xdr:sp macro="" textlink="$M$23">
      <xdr:nvSpPr>
        <xdr:cNvPr id="67" name="TextBox 66"/>
        <xdr:cNvSpPr txBox="1"/>
      </xdr:nvSpPr>
      <xdr:spPr>
        <a:xfrm>
          <a:off x="4920285" y="2656647"/>
          <a:ext cx="331304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fld id="{24638526-748A-4CE6-9516-58F7FDA4CE90}" type="TxLink">
            <a:rPr lang="sv-SE" sz="1000" b="1">
              <a:latin typeface="Arial" pitchFamily="34" charset="0"/>
              <a:cs typeface="Arial" pitchFamily="34" charset="0"/>
            </a:rPr>
            <a:pPr/>
            <a:t>24</a:t>
          </a:fld>
          <a:endParaRPr lang="sv-SE" sz="1000" b="1">
            <a:latin typeface="Arial" pitchFamily="34" charset="0"/>
            <a:cs typeface="Arial" pitchFamily="34" charset="0"/>
          </a:endParaRPr>
        </a:p>
      </xdr:txBody>
    </xdr:sp>
    <xdr:clientData/>
  </xdr:oneCellAnchor>
  <xdr:twoCellAnchor>
    <xdr:from>
      <xdr:col>9</xdr:col>
      <xdr:colOff>241437</xdr:colOff>
      <xdr:row>10</xdr:row>
      <xdr:rowOff>73715</xdr:rowOff>
    </xdr:from>
    <xdr:to>
      <xdr:col>10</xdr:col>
      <xdr:colOff>161924</xdr:colOff>
      <xdr:row>11</xdr:row>
      <xdr:rowOff>139976</xdr:rowOff>
    </xdr:to>
    <xdr:sp macro="" textlink="$M$26">
      <xdr:nvSpPr>
        <xdr:cNvPr id="68" name="TextBox 67"/>
        <xdr:cNvSpPr txBox="1"/>
      </xdr:nvSpPr>
      <xdr:spPr>
        <a:xfrm>
          <a:off x="5746887" y="2207315"/>
          <a:ext cx="530087" cy="25676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AF6DDDE5-517D-4E08-800D-91FEAF1302CE}" type="TxLink">
            <a:rPr lang="sv-SE" sz="1000" b="1">
              <a:latin typeface="Arial" pitchFamily="34" charset="0"/>
              <a:cs typeface="Arial" pitchFamily="34" charset="0"/>
            </a:rPr>
            <a:pPr/>
            <a:t>334</a:t>
          </a:fld>
          <a:endParaRPr lang="sv-SE" sz="1000" b="1">
            <a:latin typeface="Arial" pitchFamily="34" charset="0"/>
            <a:cs typeface="Arial" pitchFamily="34" charset="0"/>
          </a:endParaRPr>
        </a:p>
      </xdr:txBody>
    </xdr:sp>
    <xdr:clientData/>
  </xdr:twoCellAnchor>
  <xdr:oneCellAnchor>
    <xdr:from>
      <xdr:col>3</xdr:col>
      <xdr:colOff>302315</xdr:colOff>
      <xdr:row>8</xdr:row>
      <xdr:rowOff>84483</xdr:rowOff>
    </xdr:from>
    <xdr:ext cx="472109" cy="248092"/>
    <xdr:sp macro="" textlink="$D$26">
      <xdr:nvSpPr>
        <xdr:cNvPr id="69" name="TextBox 68"/>
        <xdr:cNvSpPr txBox="1"/>
      </xdr:nvSpPr>
      <xdr:spPr>
        <a:xfrm>
          <a:off x="2131115" y="1837083"/>
          <a:ext cx="472109" cy="2480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fld id="{B506E917-5E92-4AB1-A60E-3FCFDA347092}" type="TxLink">
            <a:rPr lang="sv-SE" sz="1000" b="1">
              <a:latin typeface="Arial" pitchFamily="34" charset="0"/>
              <a:cs typeface="Arial" pitchFamily="34" charset="0"/>
            </a:rPr>
            <a:pPr/>
            <a:t>300</a:t>
          </a:fld>
          <a:endParaRPr lang="sv-SE" sz="1000" b="1">
            <a:latin typeface="Arial" pitchFamily="34" charset="0"/>
            <a:cs typeface="Arial" pitchFamily="34" charset="0"/>
          </a:endParaRPr>
        </a:p>
      </xdr:txBody>
    </xdr:sp>
    <xdr:clientData/>
  </xdr:oneCellAnchor>
  <xdr:twoCellAnchor>
    <xdr:from>
      <xdr:col>0</xdr:col>
      <xdr:colOff>67089</xdr:colOff>
      <xdr:row>1</xdr:row>
      <xdr:rowOff>8282</xdr:rowOff>
    </xdr:from>
    <xdr:to>
      <xdr:col>10</xdr:col>
      <xdr:colOff>183046</xdr:colOff>
      <xdr:row>21</xdr:row>
      <xdr:rowOff>8282</xdr:rowOff>
    </xdr:to>
    <xdr:sp macro="" textlink="">
      <xdr:nvSpPr>
        <xdr:cNvPr id="70" name="Rectangle 3"/>
        <xdr:cNvSpPr>
          <a:spLocks noChangeArrowheads="1"/>
        </xdr:cNvSpPr>
      </xdr:nvSpPr>
      <xdr:spPr bwMode="auto">
        <a:xfrm>
          <a:off x="67089" y="427382"/>
          <a:ext cx="6231007" cy="381000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752476</xdr:rowOff>
    </xdr:from>
    <xdr:to>
      <xdr:col>13</xdr:col>
      <xdr:colOff>255680</xdr:colOff>
      <xdr:row>19</xdr:row>
      <xdr:rowOff>76200</xdr:rowOff>
    </xdr:to>
    <xdr:pic>
      <xdr:nvPicPr>
        <xdr:cNvPr id="68" name="Picture 6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25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752476"/>
          <a:ext cx="8075705" cy="3581399"/>
        </a:xfrm>
        <a:prstGeom prst="rect">
          <a:avLst/>
        </a:prstGeom>
      </xdr:spPr>
    </xdr:pic>
    <xdr:clientData/>
  </xdr:twoCellAnchor>
  <xdr:twoCellAnchor>
    <xdr:from>
      <xdr:col>0</xdr:col>
      <xdr:colOff>247650</xdr:colOff>
      <xdr:row>3</xdr:row>
      <xdr:rowOff>134937</xdr:rowOff>
    </xdr:from>
    <xdr:to>
      <xdr:col>13</xdr:col>
      <xdr:colOff>295275</xdr:colOff>
      <xdr:row>19</xdr:row>
      <xdr:rowOff>152400</xdr:rowOff>
    </xdr:to>
    <xdr:sp macro="" textlink="">
      <xdr:nvSpPr>
        <xdr:cNvPr id="34" name="Rectangle 13"/>
        <xdr:cNvSpPr>
          <a:spLocks noChangeArrowheads="1"/>
        </xdr:cNvSpPr>
      </xdr:nvSpPr>
      <xdr:spPr bwMode="auto">
        <a:xfrm>
          <a:off x="247650" y="1344612"/>
          <a:ext cx="7972425" cy="30654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8</xdr:col>
      <xdr:colOff>95251</xdr:colOff>
      <xdr:row>2</xdr:row>
      <xdr:rowOff>161927</xdr:rowOff>
    </xdr:from>
    <xdr:ext cx="438150" cy="254745"/>
    <xdr:sp macro="" textlink="$C$21">
      <xdr:nvSpPr>
        <xdr:cNvPr id="35" name="TextBox 34"/>
        <xdr:cNvSpPr txBox="1"/>
      </xdr:nvSpPr>
      <xdr:spPr>
        <a:xfrm>
          <a:off x="4972051" y="1133477"/>
          <a:ext cx="438150" cy="2547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lIns="108000" tIns="36000" rtlCol="0" anchor="t">
          <a:spAutoFit/>
        </a:bodyPr>
        <a:lstStyle/>
        <a:p>
          <a:fld id="{C792EB13-012B-4481-B97A-C2A7F8BB8FEA}" type="TxLink">
            <a:rPr lang="sv-SE" sz="1100" b="1">
              <a:solidFill>
                <a:schemeClr val="tx1"/>
              </a:solidFill>
            </a:rPr>
            <a:pPr/>
            <a:t>27</a:t>
          </a:fld>
          <a:endParaRPr lang="sv-SE" sz="1100" b="1">
            <a:solidFill>
              <a:schemeClr val="tx1"/>
            </a:solidFill>
          </a:endParaRPr>
        </a:p>
      </xdr:txBody>
    </xdr:sp>
    <xdr:clientData/>
  </xdr:oneCellAnchor>
  <xdr:oneCellAnchor>
    <xdr:from>
      <xdr:col>6</xdr:col>
      <xdr:colOff>285750</xdr:colOff>
      <xdr:row>9</xdr:row>
      <xdr:rowOff>1</xdr:rowOff>
    </xdr:from>
    <xdr:ext cx="762000" cy="218393"/>
    <xdr:sp macro="" textlink="$P$7">
      <xdr:nvSpPr>
        <xdr:cNvPr id="36" name="TextBox 35"/>
        <xdr:cNvSpPr txBox="1"/>
      </xdr:nvSpPr>
      <xdr:spPr>
        <a:xfrm>
          <a:off x="3943350" y="2352676"/>
          <a:ext cx="762000" cy="21839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lIns="0" tIns="0" rtlCol="0" anchor="t">
          <a:spAutoFit/>
        </a:bodyPr>
        <a:lstStyle/>
        <a:p>
          <a:fld id="{E2B30593-6AC1-453E-8B06-61A67B945367}" type="TxLink">
            <a:rPr lang="sv-SE" sz="1100" b="1">
              <a:solidFill>
                <a:schemeClr val="tx1"/>
              </a:solidFill>
            </a:rPr>
            <a:pPr/>
            <a:t>2083</a:t>
          </a:fld>
          <a:endParaRPr lang="sv-SE" sz="1100" b="1">
            <a:solidFill>
              <a:schemeClr val="tx1"/>
            </a:solidFill>
          </a:endParaRPr>
        </a:p>
      </xdr:txBody>
    </xdr:sp>
    <xdr:clientData/>
  </xdr:oneCellAnchor>
  <xdr:oneCellAnchor>
    <xdr:from>
      <xdr:col>6</xdr:col>
      <xdr:colOff>219075</xdr:colOff>
      <xdr:row>17</xdr:row>
      <xdr:rowOff>57149</xdr:rowOff>
    </xdr:from>
    <xdr:ext cx="762000" cy="218393"/>
    <xdr:sp macro="" textlink="$P$20">
      <xdr:nvSpPr>
        <xdr:cNvPr id="37" name="TextBox 36"/>
        <xdr:cNvSpPr txBox="1"/>
      </xdr:nvSpPr>
      <xdr:spPr>
        <a:xfrm>
          <a:off x="3876675" y="3933824"/>
          <a:ext cx="762000" cy="21839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lIns="0" tIns="0" rtlCol="0" anchor="t">
          <a:spAutoFit/>
        </a:bodyPr>
        <a:lstStyle/>
        <a:p>
          <a:fld id="{043FF64E-23A3-4D80-8880-14CACD3927A0}" type="TxLink">
            <a:rPr lang="sv-SE" sz="1100" b="1">
              <a:solidFill>
                <a:schemeClr val="tx1"/>
              </a:solidFill>
            </a:rPr>
            <a:pPr/>
            <a:t>8000</a:t>
          </a:fld>
          <a:endParaRPr lang="sv-SE" sz="1100" b="1">
            <a:solidFill>
              <a:schemeClr val="tx1"/>
            </a:solidFill>
          </a:endParaRPr>
        </a:p>
      </xdr:txBody>
    </xdr:sp>
    <xdr:clientData/>
  </xdr:oneCellAnchor>
  <xdr:twoCellAnchor>
    <xdr:from>
      <xdr:col>0</xdr:col>
      <xdr:colOff>438150</xdr:colOff>
      <xdr:row>15</xdr:row>
      <xdr:rowOff>28575</xdr:rowOff>
    </xdr:from>
    <xdr:to>
      <xdr:col>1</xdr:col>
      <xdr:colOff>238125</xdr:colOff>
      <xdr:row>16</xdr:row>
      <xdr:rowOff>38100</xdr:rowOff>
    </xdr:to>
    <xdr:sp macro="" textlink="$C$23">
      <xdr:nvSpPr>
        <xdr:cNvPr id="38" name="TextBox 37"/>
        <xdr:cNvSpPr txBox="1"/>
      </xdr:nvSpPr>
      <xdr:spPr>
        <a:xfrm>
          <a:off x="438150" y="3524250"/>
          <a:ext cx="40957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0" tIns="0" rtlCol="0" anchor="t"/>
        <a:lstStyle/>
        <a:p>
          <a:fld id="{D052F836-7C93-4348-BA86-165855C5B076}" type="TxLink">
            <a:rPr lang="sv-SE" sz="1100"/>
            <a:pPr/>
            <a:t>500</a:t>
          </a:fld>
          <a:endParaRPr lang="sv-SE" sz="1100"/>
        </a:p>
      </xdr:txBody>
    </xdr:sp>
    <xdr:clientData/>
  </xdr:twoCellAnchor>
  <xdr:oneCellAnchor>
    <xdr:from>
      <xdr:col>2</xdr:col>
      <xdr:colOff>326408</xdr:colOff>
      <xdr:row>7</xdr:row>
      <xdr:rowOff>110836</xdr:rowOff>
    </xdr:from>
    <xdr:ext cx="492891" cy="218393"/>
    <xdr:sp macro="" textlink="$O$11">
      <xdr:nvSpPr>
        <xdr:cNvPr id="39" name="TextBox 38"/>
        <xdr:cNvSpPr txBox="1"/>
      </xdr:nvSpPr>
      <xdr:spPr>
        <a:xfrm rot="19687142">
          <a:off x="1545608" y="2082511"/>
          <a:ext cx="492891" cy="21839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lIns="0" tIns="0" rtlCol="0" anchor="t">
          <a:spAutoFit/>
        </a:bodyPr>
        <a:lstStyle/>
        <a:p>
          <a:fld id="{56A98781-D576-45C2-8AD4-C5C4CD567E71}" type="TxLink">
            <a:rPr lang="sv-SE" sz="1100" b="1">
              <a:solidFill>
                <a:schemeClr val="tx1"/>
              </a:solidFill>
            </a:rPr>
            <a:pPr/>
            <a:t>4489</a:t>
          </a:fld>
          <a:endParaRPr lang="sv-SE" sz="1100" b="1">
            <a:solidFill>
              <a:schemeClr val="tx1"/>
            </a:solidFill>
          </a:endParaRPr>
        </a:p>
      </xdr:txBody>
    </xdr:sp>
    <xdr:clientData/>
  </xdr:oneCellAnchor>
  <xdr:twoCellAnchor>
    <xdr:from>
      <xdr:col>12</xdr:col>
      <xdr:colOff>381000</xdr:colOff>
      <xdr:row>12</xdr:row>
      <xdr:rowOff>161926</xdr:rowOff>
    </xdr:from>
    <xdr:to>
      <xdr:col>13</xdr:col>
      <xdr:colOff>123825</xdr:colOff>
      <xdr:row>13</xdr:row>
      <xdr:rowOff>114300</xdr:rowOff>
    </xdr:to>
    <xdr:sp macro="" textlink="$P$8">
      <xdr:nvSpPr>
        <xdr:cNvPr id="40" name="TextBox 39"/>
        <xdr:cNvSpPr txBox="1"/>
      </xdr:nvSpPr>
      <xdr:spPr>
        <a:xfrm>
          <a:off x="7696200" y="3086101"/>
          <a:ext cx="352425" cy="14287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0" tIns="0" rtlCol="0" anchor="t"/>
        <a:lstStyle/>
        <a:p>
          <a:fld id="{77448757-2F87-45B8-A10E-D55696837D0B}" type="TxLink">
            <a:rPr lang="sv-SE" sz="1100" b="1" u="none">
              <a:solidFill>
                <a:schemeClr val="tx1"/>
              </a:solidFill>
            </a:rPr>
            <a:pPr/>
            <a:t>300</a:t>
          </a:fld>
          <a:endParaRPr lang="sv-SE" sz="1100" b="1" u="none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26</xdr:row>
      <xdr:rowOff>180975</xdr:rowOff>
    </xdr:from>
    <xdr:to>
      <xdr:col>14</xdr:col>
      <xdr:colOff>0</xdr:colOff>
      <xdr:row>29</xdr:row>
      <xdr:rowOff>180975</xdr:rowOff>
    </xdr:to>
    <xdr:sp macro="" textlink="">
      <xdr:nvSpPr>
        <xdr:cNvPr id="41" name="Rectangle 3"/>
        <xdr:cNvSpPr>
          <a:spLocks noChangeArrowheads="1"/>
        </xdr:cNvSpPr>
      </xdr:nvSpPr>
      <xdr:spPr bwMode="auto">
        <a:xfrm>
          <a:off x="0" y="5772150"/>
          <a:ext cx="8286750" cy="571500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</xdr:spPr>
    </xdr:sp>
    <xdr:clientData/>
  </xdr:twoCellAnchor>
  <xdr:oneCellAnchor>
    <xdr:from>
      <xdr:col>4</xdr:col>
      <xdr:colOff>400051</xdr:colOff>
      <xdr:row>14</xdr:row>
      <xdr:rowOff>152400</xdr:rowOff>
    </xdr:from>
    <xdr:ext cx="790574" cy="152400"/>
    <xdr:sp macro="" textlink="$C$22">
      <xdr:nvSpPr>
        <xdr:cNvPr id="42" name="TextBox 41"/>
        <xdr:cNvSpPr txBox="1"/>
      </xdr:nvSpPr>
      <xdr:spPr>
        <a:xfrm>
          <a:off x="2838451" y="3457575"/>
          <a:ext cx="790574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lIns="0" tIns="0" rtlCol="0" anchor="t">
          <a:noAutofit/>
        </a:bodyPr>
        <a:lstStyle/>
        <a:p>
          <a:fld id="{2AEC53E0-C267-475C-8B1E-873DF123CB0A}" type="TxLink">
            <a:rPr lang="sv-SE" sz="1100" b="1">
              <a:solidFill>
                <a:schemeClr val="tx1"/>
              </a:solidFill>
            </a:rPr>
            <a:pPr/>
            <a:t>7000</a:t>
          </a:fld>
          <a:endParaRPr lang="sv-SE" sz="1100" b="1">
            <a:solidFill>
              <a:schemeClr val="tx1"/>
            </a:solidFill>
          </a:endParaRPr>
        </a:p>
      </xdr:txBody>
    </xdr:sp>
    <xdr:clientData/>
  </xdr:oneCellAnchor>
  <xdr:oneCellAnchor>
    <xdr:from>
      <xdr:col>12</xdr:col>
      <xdr:colOff>420159</xdr:colOff>
      <xdr:row>14</xdr:row>
      <xdr:rowOff>42335</xdr:rowOff>
    </xdr:from>
    <xdr:ext cx="532341" cy="218393"/>
    <xdr:sp macro="" textlink="$O$14">
      <xdr:nvSpPr>
        <xdr:cNvPr id="47" name="TextBox 46"/>
        <xdr:cNvSpPr txBox="1"/>
      </xdr:nvSpPr>
      <xdr:spPr>
        <a:xfrm>
          <a:off x="7735359" y="3347510"/>
          <a:ext cx="532341" cy="21839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lIns="108000" tIns="0" rtlCol="0" anchor="t">
          <a:spAutoFit/>
        </a:bodyPr>
        <a:lstStyle/>
        <a:p>
          <a:fld id="{39669E8D-D667-4BBF-8C8E-F0F6D7CFF330}" type="TxLink">
            <a:rPr lang="sv-SE" sz="1100" b="1">
              <a:solidFill>
                <a:schemeClr val="tx1"/>
              </a:solidFill>
            </a:rPr>
            <a:pPr/>
            <a:t>45,2</a:t>
          </a:fld>
          <a:endParaRPr lang="sv-SE" sz="1100" b="1">
            <a:solidFill>
              <a:schemeClr val="tx1"/>
            </a:solidFill>
          </a:endParaRPr>
        </a:p>
      </xdr:txBody>
    </xdr:sp>
    <xdr:clientData/>
  </xdr:oneCellAnchor>
  <xdr:twoCellAnchor>
    <xdr:from>
      <xdr:col>1</xdr:col>
      <xdr:colOff>365126</xdr:colOff>
      <xdr:row>14</xdr:row>
      <xdr:rowOff>116416</xdr:rowOff>
    </xdr:from>
    <xdr:to>
      <xdr:col>2</xdr:col>
      <xdr:colOff>190508</xdr:colOff>
      <xdr:row>14</xdr:row>
      <xdr:rowOff>116422</xdr:rowOff>
    </xdr:to>
    <xdr:cxnSp macro="">
      <xdr:nvCxnSpPr>
        <xdr:cNvPr id="48" name="Straight Connector 47"/>
        <xdr:cNvCxnSpPr/>
      </xdr:nvCxnSpPr>
      <xdr:spPr>
        <a:xfrm rot="10800000">
          <a:off x="974726" y="3421591"/>
          <a:ext cx="434982" cy="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428624</xdr:colOff>
      <xdr:row>17</xdr:row>
      <xdr:rowOff>142874</xdr:rowOff>
    </xdr:from>
    <xdr:to>
      <xdr:col>12</xdr:col>
      <xdr:colOff>514349</xdr:colOff>
      <xdr:row>21</xdr:row>
      <xdr:rowOff>152399</xdr:rowOff>
    </xdr:to>
    <xdr:sp macro="" textlink="">
      <xdr:nvSpPr>
        <xdr:cNvPr id="52" name="TextBox 51"/>
        <xdr:cNvSpPr txBox="1"/>
      </xdr:nvSpPr>
      <xdr:spPr>
        <a:xfrm>
          <a:off x="5305424" y="4019549"/>
          <a:ext cx="2524125" cy="771525"/>
        </a:xfrm>
        <a:prstGeom prst="rect">
          <a:avLst/>
        </a:prstGeom>
        <a:gradFill>
          <a:gsLst>
            <a:gs pos="0">
              <a:schemeClr val="accent1">
                <a:tint val="66000"/>
                <a:satMod val="160000"/>
              </a:schemeClr>
            </a:gs>
            <a:gs pos="19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sv-SE" sz="1100"/>
            <a:t>Detta mått avser taktassens övre yttre punkt över</a:t>
          </a:r>
          <a:r>
            <a:rPr lang="sv-SE" sz="1100" baseline="0"/>
            <a:t>  eller under nivå 0</a:t>
          </a:r>
        </a:p>
        <a:p>
          <a:r>
            <a:rPr lang="sv-SE" sz="1100" baseline="0"/>
            <a:t>Vid minusresultat ligger tassen  under 0-punkten</a:t>
          </a:r>
          <a:endParaRPr lang="sv-SE" sz="1100"/>
        </a:p>
      </xdr:txBody>
    </xdr:sp>
    <xdr:clientData/>
  </xdr:twoCellAnchor>
  <xdr:twoCellAnchor>
    <xdr:from>
      <xdr:col>12</xdr:col>
      <xdr:colOff>514349</xdr:colOff>
      <xdr:row>15</xdr:row>
      <xdr:rowOff>70228</xdr:rowOff>
    </xdr:from>
    <xdr:to>
      <xdr:col>13</xdr:col>
      <xdr:colOff>76730</xdr:colOff>
      <xdr:row>19</xdr:row>
      <xdr:rowOff>147637</xdr:rowOff>
    </xdr:to>
    <xdr:cxnSp macro="">
      <xdr:nvCxnSpPr>
        <xdr:cNvPr id="53" name="Straight Arrow Connector 52"/>
        <xdr:cNvCxnSpPr>
          <a:stCxn id="52" idx="3"/>
          <a:endCxn id="47" idx="2"/>
        </xdr:cNvCxnSpPr>
      </xdr:nvCxnSpPr>
      <xdr:spPr>
        <a:xfrm flipV="1">
          <a:off x="7829549" y="3565903"/>
          <a:ext cx="171981" cy="839409"/>
        </a:xfrm>
        <a:prstGeom prst="straightConnector1">
          <a:avLst/>
        </a:prstGeom>
        <a:ln w="1905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22</xdr:row>
      <xdr:rowOff>0</xdr:rowOff>
    </xdr:from>
    <xdr:to>
      <xdr:col>13</xdr:col>
      <xdr:colOff>609599</xdr:colOff>
      <xdr:row>26</xdr:row>
      <xdr:rowOff>0</xdr:rowOff>
    </xdr:to>
    <xdr:sp macro="" textlink="">
      <xdr:nvSpPr>
        <xdr:cNvPr id="55" name="Rectangle 3"/>
        <xdr:cNvSpPr>
          <a:spLocks noChangeArrowheads="1"/>
        </xdr:cNvSpPr>
      </xdr:nvSpPr>
      <xdr:spPr bwMode="auto">
        <a:xfrm>
          <a:off x="4981575" y="4829175"/>
          <a:ext cx="3657599" cy="762000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20</xdr:row>
      <xdr:rowOff>0</xdr:rowOff>
    </xdr:from>
    <xdr:to>
      <xdr:col>3</xdr:col>
      <xdr:colOff>523875</xdr:colOff>
      <xdr:row>26</xdr:row>
      <xdr:rowOff>171450</xdr:rowOff>
    </xdr:to>
    <xdr:sp macro="" textlink="">
      <xdr:nvSpPr>
        <xdr:cNvPr id="79" name="Rectangle 3"/>
        <xdr:cNvSpPr>
          <a:spLocks noChangeArrowheads="1"/>
        </xdr:cNvSpPr>
      </xdr:nvSpPr>
      <xdr:spPr bwMode="auto">
        <a:xfrm>
          <a:off x="0" y="4448175"/>
          <a:ext cx="2352675" cy="1314450"/>
        </a:xfrm>
        <a:prstGeom prst="rect">
          <a:avLst/>
        </a:prstGeom>
        <a:noFill/>
        <a:ln w="9525">
          <a:solidFill>
            <a:sysClr val="windowText" lastClr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</sheetPr>
  <dimension ref="A1:V37"/>
  <sheetViews>
    <sheetView tabSelected="1" zoomScale="115" zoomScaleNormal="115" workbookViewId="0">
      <selection activeCell="W20" sqref="W20"/>
    </sheetView>
  </sheetViews>
  <sheetFormatPr defaultRowHeight="15" x14ac:dyDescent="0.25"/>
  <cols>
    <col min="1" max="16384" width="9.140625" style="2"/>
  </cols>
  <sheetData>
    <row r="1" spans="1:20" ht="61.5" x14ac:dyDescent="0.85">
      <c r="A1" s="4" t="s">
        <v>74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x14ac:dyDescent="0.25"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20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0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x14ac:dyDescent="0.2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</row>
    <row r="8" spans="1:20" x14ac:dyDescent="0.2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</row>
    <row r="9" spans="1:20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5"/>
      <c r="N9" s="3"/>
      <c r="O9" s="3"/>
      <c r="P9" s="3"/>
      <c r="Q9" s="3"/>
      <c r="R9" s="3"/>
      <c r="S9" s="3"/>
      <c r="T9" s="3"/>
    </row>
    <row r="10" spans="1:20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5">
        <f>COS(RADIANS(D19))</f>
        <v>0.8910065241883679</v>
      </c>
      <c r="N10" s="3"/>
      <c r="O10" s="3"/>
      <c r="P10" s="3"/>
      <c r="Q10" s="3"/>
      <c r="R10" s="3"/>
      <c r="S10" s="3"/>
      <c r="T10" s="3"/>
    </row>
    <row r="11" spans="1:20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5"/>
      <c r="N11" s="3"/>
      <c r="O11" s="3"/>
      <c r="P11" s="3"/>
      <c r="Q11" s="3"/>
      <c r="R11" s="3"/>
      <c r="S11" s="3"/>
      <c r="T11" s="3"/>
    </row>
    <row r="12" spans="1:20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5"/>
      <c r="N12" s="3"/>
      <c r="O12" s="3"/>
      <c r="P12" s="3"/>
      <c r="Q12" s="6"/>
      <c r="R12" s="6"/>
      <c r="S12" s="6"/>
      <c r="T12" s="3"/>
    </row>
    <row r="13" spans="1:20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5">
        <f>Q18/2</f>
        <v>4500</v>
      </c>
      <c r="N13" s="3"/>
      <c r="O13" s="3"/>
      <c r="P13" s="3"/>
      <c r="Q13" s="6"/>
      <c r="R13" s="6"/>
      <c r="S13" s="6"/>
      <c r="T13" s="3"/>
    </row>
    <row r="14" spans="1:20" x14ac:dyDescent="0.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5"/>
      <c r="N14" s="3"/>
      <c r="O14" s="3"/>
      <c r="P14" s="3"/>
      <c r="Q14" s="6"/>
      <c r="R14" s="6"/>
      <c r="S14" s="6"/>
      <c r="T14" s="3"/>
    </row>
    <row r="15" spans="1:20" x14ac:dyDescent="0.2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5">
        <f>TAN(RADIANS(D19))</f>
        <v>0.50952544949442879</v>
      </c>
      <c r="N15" s="3"/>
      <c r="O15" s="3"/>
      <c r="P15" s="3"/>
      <c r="Q15" s="6"/>
      <c r="R15" s="6"/>
      <c r="S15" s="6"/>
      <c r="T15" s="3"/>
    </row>
    <row r="16" spans="1:20" x14ac:dyDescent="0.2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5"/>
      <c r="N16" s="3"/>
      <c r="O16" s="3"/>
      <c r="P16" s="3"/>
      <c r="Q16" s="6"/>
      <c r="R16" s="6"/>
      <c r="S16" s="6"/>
      <c r="T16" s="3"/>
    </row>
    <row r="17" spans="1:22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5"/>
      <c r="P17" s="5"/>
      <c r="Q17" s="5"/>
      <c r="R17" s="5"/>
      <c r="S17" s="5"/>
      <c r="T17" s="5"/>
      <c r="U17" s="5"/>
      <c r="V17" s="5"/>
    </row>
    <row r="18" spans="1:22" x14ac:dyDescent="0.25">
      <c r="F18" s="3"/>
      <c r="G18" s="3"/>
      <c r="H18" s="12"/>
      <c r="I18" s="3"/>
      <c r="J18" s="3"/>
      <c r="K18" s="3"/>
      <c r="L18" s="3"/>
      <c r="M18" s="3"/>
      <c r="N18" s="3"/>
      <c r="O18" s="5" t="s">
        <v>6</v>
      </c>
      <c r="P18" s="1"/>
      <c r="Q18" s="5">
        <f>D20+D21+D21</f>
        <v>9000</v>
      </c>
      <c r="R18" s="5" t="s">
        <v>13</v>
      </c>
      <c r="S18" s="5" t="s">
        <v>3</v>
      </c>
      <c r="T18" s="5"/>
      <c r="U18" s="9">
        <f>M13*M15+D22</f>
        <v>2382.8645227249294</v>
      </c>
      <c r="V18" s="5" t="s">
        <v>13</v>
      </c>
    </row>
    <row r="19" spans="1:22" x14ac:dyDescent="0.25">
      <c r="A19" s="7" t="s">
        <v>2</v>
      </c>
      <c r="C19" s="7"/>
      <c r="D19" s="20">
        <v>27</v>
      </c>
      <c r="E19" s="7" t="s">
        <v>12</v>
      </c>
      <c r="F19" s="3"/>
      <c r="G19" s="3"/>
      <c r="H19" s="12" t="s">
        <v>17</v>
      </c>
      <c r="I19" s="3"/>
      <c r="J19" s="3"/>
      <c r="K19" s="3"/>
      <c r="L19" s="3"/>
      <c r="M19" s="3"/>
      <c r="N19" s="3"/>
      <c r="O19" s="5" t="s">
        <v>7</v>
      </c>
      <c r="P19" s="1"/>
      <c r="Q19" s="9">
        <f>M13/M10</f>
        <v>5050.4680693546234</v>
      </c>
      <c r="R19" s="5" t="s">
        <v>13</v>
      </c>
      <c r="S19" s="5" t="s">
        <v>4</v>
      </c>
      <c r="T19" s="5"/>
      <c r="U19" s="9">
        <f>D21*M15+D22</f>
        <v>344.76272474721441</v>
      </c>
      <c r="V19" s="5" t="s">
        <v>13</v>
      </c>
    </row>
    <row r="20" spans="1:22" x14ac:dyDescent="0.25">
      <c r="A20" s="7" t="s">
        <v>79</v>
      </c>
      <c r="C20" s="7"/>
      <c r="D20" s="20">
        <v>8000</v>
      </c>
      <c r="E20" s="7" t="s">
        <v>13</v>
      </c>
      <c r="G20" s="1"/>
      <c r="H20" s="1"/>
      <c r="I20" s="1"/>
      <c r="J20" s="3"/>
      <c r="K20" s="3"/>
      <c r="L20" s="3"/>
      <c r="M20" s="3"/>
      <c r="N20" s="6"/>
      <c r="O20" s="3"/>
      <c r="P20" s="3"/>
      <c r="Q20" s="3"/>
      <c r="R20" s="3"/>
      <c r="S20" s="3"/>
      <c r="T20" s="3"/>
    </row>
    <row r="21" spans="1:22" x14ac:dyDescent="0.25">
      <c r="A21" s="7" t="s">
        <v>78</v>
      </c>
      <c r="C21" s="7"/>
      <c r="D21" s="20">
        <v>500</v>
      </c>
      <c r="E21" s="7" t="s">
        <v>13</v>
      </c>
      <c r="G21" s="14" t="s">
        <v>37</v>
      </c>
      <c r="H21" s="3"/>
      <c r="I21" s="3"/>
      <c r="J21" s="3"/>
      <c r="K21" s="3"/>
      <c r="L21" s="3"/>
      <c r="M21" s="3"/>
      <c r="N21" s="1"/>
      <c r="O21" s="3"/>
      <c r="P21" s="3"/>
      <c r="Q21" s="3"/>
      <c r="R21" s="3"/>
      <c r="S21" s="3"/>
      <c r="T21" s="3"/>
    </row>
    <row r="22" spans="1:22" x14ac:dyDescent="0.25">
      <c r="A22" s="7" t="s">
        <v>5</v>
      </c>
      <c r="C22" s="7"/>
      <c r="D22" s="20">
        <v>90</v>
      </c>
      <c r="E22" s="7" t="s">
        <v>13</v>
      </c>
      <c r="F22" s="3"/>
      <c r="G22" s="3" t="s">
        <v>33</v>
      </c>
      <c r="J22" s="3"/>
      <c r="K22" s="3"/>
      <c r="L22" s="3"/>
      <c r="M22" s="3"/>
      <c r="N22" s="1"/>
      <c r="O22" s="3"/>
      <c r="P22" s="3"/>
      <c r="Q22" s="3"/>
      <c r="R22" s="3"/>
      <c r="S22" s="3"/>
      <c r="T22" s="3"/>
    </row>
    <row r="23" spans="1:22" x14ac:dyDescent="0.25">
      <c r="A23" s="7" t="s">
        <v>14</v>
      </c>
      <c r="C23" s="3"/>
      <c r="D23" s="20">
        <v>2450</v>
      </c>
      <c r="E23" s="7" t="s">
        <v>13</v>
      </c>
      <c r="F23" s="3"/>
      <c r="G23" s="3" t="s">
        <v>34</v>
      </c>
      <c r="H23" s="53"/>
      <c r="I23" s="53"/>
      <c r="J23" s="3"/>
      <c r="K23" s="1"/>
      <c r="L23" s="1"/>
      <c r="M23" s="1"/>
      <c r="N23" s="1"/>
      <c r="O23" s="3"/>
      <c r="P23" s="3"/>
      <c r="Q23" s="3"/>
      <c r="R23" s="3"/>
      <c r="S23" s="3"/>
      <c r="T23" s="3"/>
    </row>
    <row r="24" spans="1:22" x14ac:dyDescent="0.25">
      <c r="A24" s="7" t="s">
        <v>15</v>
      </c>
      <c r="C24" s="3"/>
      <c r="D24" s="10">
        <f>D23+U18</f>
        <v>4832.864522724929</v>
      </c>
      <c r="E24" s="7" t="s">
        <v>13</v>
      </c>
      <c r="G24" s="3" t="s">
        <v>35</v>
      </c>
      <c r="J24" s="3"/>
      <c r="K24" s="1"/>
      <c r="L24" s="1"/>
      <c r="M24" s="1"/>
      <c r="N24" s="1"/>
      <c r="O24" s="3"/>
      <c r="P24" s="3"/>
      <c r="Q24" s="3"/>
      <c r="R24" s="3"/>
      <c r="S24" s="3"/>
      <c r="T24" s="3"/>
    </row>
    <row r="25" spans="1:22" x14ac:dyDescent="0.25">
      <c r="F25" s="6"/>
      <c r="G25" s="1" t="s">
        <v>36</v>
      </c>
      <c r="H25" s="53"/>
      <c r="I25" s="53"/>
      <c r="J25" s="1"/>
      <c r="K25" s="1"/>
      <c r="L25" s="1"/>
      <c r="M25" s="1"/>
      <c r="N25" s="1"/>
      <c r="O25" s="3"/>
      <c r="P25" s="3"/>
      <c r="Q25" s="3"/>
      <c r="R25" s="3"/>
      <c r="S25" s="3"/>
      <c r="T25" s="3"/>
    </row>
    <row r="26" spans="1:22" x14ac:dyDescent="0.25">
      <c r="F26" s="6"/>
      <c r="G26" s="3" t="s">
        <v>38</v>
      </c>
      <c r="H26" s="53"/>
      <c r="I26" s="53"/>
      <c r="J26" s="1"/>
      <c r="K26" s="1"/>
      <c r="L26" s="1"/>
      <c r="M26" s="1"/>
      <c r="N26" s="1"/>
      <c r="O26" s="3"/>
      <c r="P26" s="3"/>
      <c r="Q26" s="3"/>
      <c r="R26" s="3"/>
      <c r="S26" s="3"/>
      <c r="T26" s="3"/>
    </row>
    <row r="27" spans="1:22" x14ac:dyDescent="0.25">
      <c r="A27" s="3"/>
      <c r="B27" s="3"/>
      <c r="C27" s="3"/>
      <c r="D27" s="3"/>
      <c r="E27" s="3"/>
      <c r="F27" s="6"/>
      <c r="G27" s="1"/>
      <c r="H27" s="1"/>
      <c r="I27" s="1"/>
      <c r="J27" s="1"/>
      <c r="K27" s="1"/>
      <c r="L27" s="1"/>
      <c r="M27" s="1"/>
      <c r="N27" s="1"/>
      <c r="O27" s="3"/>
      <c r="P27" s="3"/>
      <c r="Q27" s="3"/>
      <c r="R27" s="3"/>
      <c r="S27" s="3"/>
      <c r="T27" s="3"/>
    </row>
    <row r="28" spans="1:22" x14ac:dyDescent="0.25">
      <c r="A28" s="1" t="s">
        <v>74</v>
      </c>
      <c r="B28" s="1"/>
      <c r="C28" s="1"/>
      <c r="D28" s="3"/>
      <c r="E28" s="3"/>
      <c r="F28" s="1" t="s">
        <v>75</v>
      </c>
      <c r="G28" s="1"/>
      <c r="H28" s="3"/>
      <c r="I28" s="3"/>
      <c r="J28" s="1"/>
      <c r="K28" s="1"/>
      <c r="L28" s="1"/>
      <c r="M28" s="1"/>
      <c r="N28" s="3"/>
      <c r="O28" s="3"/>
      <c r="P28" s="3"/>
      <c r="Q28" s="3"/>
      <c r="R28" s="3"/>
      <c r="S28" s="3"/>
      <c r="T28" s="3"/>
    </row>
    <row r="29" spans="1:22" x14ac:dyDescent="0.25">
      <c r="A29" s="1" t="s">
        <v>8</v>
      </c>
      <c r="B29" s="1"/>
      <c r="C29" s="1"/>
      <c r="D29" s="3"/>
      <c r="E29" s="3"/>
      <c r="F29" s="1" t="s">
        <v>9</v>
      </c>
      <c r="G29" s="1"/>
      <c r="H29" s="3"/>
      <c r="I29" s="3"/>
      <c r="K29" s="1"/>
      <c r="L29" s="1"/>
      <c r="M29" s="1"/>
      <c r="N29" s="3"/>
      <c r="O29" s="3"/>
      <c r="P29" s="3"/>
      <c r="Q29" s="3"/>
      <c r="R29" s="3"/>
      <c r="S29" s="3"/>
      <c r="T29" s="3"/>
    </row>
    <row r="30" spans="1:22" x14ac:dyDescent="0.25">
      <c r="A30" s="1" t="s">
        <v>11</v>
      </c>
      <c r="B30" s="1"/>
      <c r="C30" s="1"/>
      <c r="D30" s="1"/>
      <c r="E30" s="1"/>
      <c r="F30" s="1" t="s">
        <v>76</v>
      </c>
      <c r="G30" s="1"/>
      <c r="H30" s="1"/>
      <c r="I30" s="1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</row>
    <row r="31" spans="1:22" x14ac:dyDescent="0.25">
      <c r="A31" s="3"/>
      <c r="B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</row>
    <row r="32" spans="1:22" x14ac:dyDescent="0.25">
      <c r="A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</row>
    <row r="33" spans="1:20" x14ac:dyDescent="0.25">
      <c r="A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</row>
    <row r="34" spans="1:20" x14ac:dyDescent="0.25">
      <c r="A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</row>
    <row r="35" spans="1:20" x14ac:dyDescent="0.25">
      <c r="A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</row>
    <row r="36" spans="1:20" x14ac:dyDescent="0.25">
      <c r="A36" s="3"/>
      <c r="C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</row>
    <row r="37" spans="1:20" x14ac:dyDescent="0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</row>
  </sheetData>
  <sheetProtection password="8EB1" sheet="1" objects="1" scenarios="1" selectLockedCells="1"/>
  <pageMargins left="0.70866141732283472" right="0.70866141732283472" top="0.74803149606299213" bottom="0.74803149606299213" header="0.31496062992125984" footer="0.31496062992125984"/>
  <pageSetup paperSize="9" orientation="landscape" verticalDpi="120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W36"/>
  <sheetViews>
    <sheetView workbookViewId="0">
      <selection activeCell="U25" sqref="U25"/>
    </sheetView>
  </sheetViews>
  <sheetFormatPr defaultRowHeight="15" x14ac:dyDescent="0.25"/>
  <cols>
    <col min="1" max="3" width="9.140625" style="2"/>
    <col min="4" max="4" width="8.42578125" style="2" customWidth="1"/>
    <col min="5" max="5" width="10.140625" style="2" customWidth="1"/>
    <col min="6" max="6" width="9" style="2" customWidth="1"/>
    <col min="7" max="7" width="10.5703125" style="2" bestFit="1" customWidth="1"/>
    <col min="8" max="19" width="9.140625" style="2"/>
    <col min="20" max="20" width="9.5703125" style="2" bestFit="1" customWidth="1"/>
    <col min="21" max="16384" width="9.140625" style="2"/>
  </cols>
  <sheetData>
    <row r="1" spans="1:23" ht="61.5" x14ac:dyDescent="0.85">
      <c r="A1" s="3"/>
      <c r="B1" s="4" t="s">
        <v>74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3" x14ac:dyDescent="0.25">
      <c r="A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3" ht="18.75" x14ac:dyDescent="0.3">
      <c r="A3" s="3"/>
      <c r="B3" s="3"/>
      <c r="C3" s="11" t="s">
        <v>16</v>
      </c>
      <c r="D3" s="3"/>
      <c r="E3" s="3"/>
      <c r="F3" s="3"/>
      <c r="G3" s="3"/>
      <c r="H3" s="3"/>
      <c r="I3" s="3"/>
      <c r="J3" s="3"/>
      <c r="K3" s="13"/>
      <c r="L3" s="13"/>
      <c r="M3" s="13"/>
      <c r="N3" s="13"/>
      <c r="O3" s="13"/>
      <c r="P3" s="13"/>
      <c r="Q3" s="13"/>
      <c r="R3" s="13"/>
      <c r="S3" s="13"/>
      <c r="T3" s="13"/>
      <c r="U3" s="19"/>
      <c r="V3" s="19"/>
      <c r="W3" s="19"/>
    </row>
    <row r="4" spans="1:23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13"/>
      <c r="L4" s="13"/>
      <c r="M4" s="13"/>
      <c r="N4" s="5"/>
      <c r="O4" s="13"/>
      <c r="P4" s="13"/>
      <c r="Q4" s="13"/>
      <c r="R4" s="13"/>
      <c r="S4" s="13"/>
      <c r="T4" s="13"/>
      <c r="U4" s="19"/>
      <c r="V4" s="19"/>
      <c r="W4" s="19"/>
    </row>
    <row r="5" spans="1:23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13"/>
      <c r="L5" s="13"/>
      <c r="M5" s="21"/>
      <c r="N5" s="21"/>
      <c r="O5" s="5">
        <f>COS(RADIANS(C21))</f>
        <v>0.7880107536067219</v>
      </c>
      <c r="P5" s="5" t="s">
        <v>21</v>
      </c>
      <c r="Q5" s="5"/>
      <c r="R5" s="5"/>
      <c r="S5" s="5"/>
      <c r="T5" s="5"/>
      <c r="U5" s="19"/>
      <c r="V5" s="19"/>
      <c r="W5" s="19"/>
    </row>
    <row r="6" spans="1:23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13"/>
      <c r="L6" s="13"/>
      <c r="M6" s="21"/>
      <c r="N6" s="21"/>
      <c r="O6" s="5">
        <f>TAN(RADIANS(C21))</f>
        <v>0.7812856265067174</v>
      </c>
      <c r="P6" s="5" t="s">
        <v>22</v>
      </c>
      <c r="Q6" s="5"/>
      <c r="R6" s="5"/>
      <c r="S6" s="5"/>
      <c r="T6" s="5"/>
      <c r="U6" s="19"/>
      <c r="V6" s="19"/>
      <c r="W6" s="19"/>
    </row>
    <row r="7" spans="1:23" x14ac:dyDescent="0.25">
      <c r="A7" s="3"/>
      <c r="B7" s="3"/>
      <c r="C7" s="3"/>
      <c r="D7" s="3"/>
      <c r="E7" s="3"/>
      <c r="F7" s="3"/>
      <c r="G7" s="3"/>
      <c r="H7" s="3"/>
      <c r="I7" s="3"/>
      <c r="J7" s="3"/>
      <c r="K7" s="13"/>
      <c r="L7" s="13"/>
      <c r="M7" s="21"/>
      <c r="N7" s="21"/>
      <c r="O7" s="5" t="s">
        <v>3</v>
      </c>
      <c r="P7" s="9">
        <f>O10*O6+C24</f>
        <v>4474.8496006055648</v>
      </c>
      <c r="Q7" s="5" t="s">
        <v>13</v>
      </c>
      <c r="R7" s="5"/>
      <c r="S7" s="5"/>
      <c r="T7" s="5"/>
      <c r="U7" s="19"/>
      <c r="V7" s="19"/>
      <c r="W7" s="19"/>
    </row>
    <row r="8" spans="1:23" x14ac:dyDescent="0.25">
      <c r="A8" s="3"/>
      <c r="B8" s="3"/>
      <c r="C8" s="3"/>
      <c r="D8" s="3"/>
      <c r="E8" s="3"/>
      <c r="F8" s="3"/>
      <c r="G8" s="3"/>
      <c r="H8" s="3"/>
      <c r="I8" s="3"/>
      <c r="J8" s="3"/>
      <c r="K8" s="13"/>
      <c r="L8" s="13"/>
      <c r="M8" s="21"/>
      <c r="N8" s="21"/>
      <c r="O8" s="5" t="s">
        <v>4</v>
      </c>
      <c r="P8" s="9">
        <f>C24</f>
        <v>920</v>
      </c>
      <c r="Q8" s="5" t="s">
        <v>13</v>
      </c>
      <c r="R8" s="5"/>
      <c r="S8" s="5"/>
      <c r="T8" s="5"/>
      <c r="U8" s="19"/>
      <c r="V8" s="19"/>
      <c r="W8" s="19"/>
    </row>
    <row r="9" spans="1:23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13"/>
      <c r="L9" s="13"/>
      <c r="M9" s="21"/>
      <c r="N9" s="21"/>
      <c r="O9" s="5" t="s">
        <v>6</v>
      </c>
      <c r="P9" s="5">
        <f>C22</f>
        <v>9100</v>
      </c>
      <c r="Q9" s="5" t="s">
        <v>13</v>
      </c>
      <c r="R9" s="5"/>
      <c r="S9" s="5"/>
      <c r="T9" s="5"/>
      <c r="U9" s="19"/>
      <c r="V9" s="19"/>
      <c r="W9" s="19"/>
    </row>
    <row r="10" spans="1:23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13"/>
      <c r="L10" s="13"/>
      <c r="M10" s="21"/>
      <c r="N10" s="21"/>
      <c r="O10" s="5">
        <f>P9/2</f>
        <v>4550</v>
      </c>
      <c r="P10" s="5" t="s">
        <v>23</v>
      </c>
      <c r="Q10" s="5"/>
      <c r="R10" s="5"/>
      <c r="S10" s="5"/>
      <c r="T10" s="5"/>
      <c r="U10" s="19"/>
      <c r="V10" s="19"/>
      <c r="W10" s="19"/>
    </row>
    <row r="11" spans="1:23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  <c r="K11" s="13"/>
      <c r="L11" s="13"/>
      <c r="M11" s="21"/>
      <c r="N11" s="21"/>
      <c r="O11" s="9">
        <f>O10/O5+O12</f>
        <v>6535.4438076237811</v>
      </c>
      <c r="P11" s="5"/>
      <c r="Q11" s="5"/>
      <c r="R11" s="5"/>
      <c r="S11" s="5"/>
      <c r="T11" s="5"/>
      <c r="U11" s="19"/>
      <c r="V11" s="19"/>
      <c r="W11" s="19"/>
    </row>
    <row r="12" spans="1:23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  <c r="K12" s="13"/>
      <c r="L12" s="13"/>
      <c r="M12" s="21"/>
      <c r="N12" s="21"/>
      <c r="O12" s="9">
        <f>C23/O5</f>
        <v>761.4109290435473</v>
      </c>
      <c r="P12" s="5" t="s">
        <v>13</v>
      </c>
      <c r="Q12" s="5"/>
      <c r="R12" s="5"/>
      <c r="S12" s="5"/>
      <c r="T12" s="5"/>
      <c r="U12" s="19"/>
      <c r="V12" s="19"/>
      <c r="W12" s="19"/>
    </row>
    <row r="13" spans="1:23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13"/>
      <c r="L13" s="13"/>
      <c r="M13" s="21"/>
      <c r="N13" s="21"/>
      <c r="O13" s="5" t="s">
        <v>20</v>
      </c>
      <c r="P13" s="5"/>
      <c r="Q13" s="5"/>
      <c r="R13" s="17">
        <f>C23*O6</f>
        <v>468.77137590403044</v>
      </c>
      <c r="S13" s="5"/>
      <c r="T13" s="5"/>
      <c r="U13" s="19"/>
      <c r="V13" s="19"/>
      <c r="W13" s="19"/>
    </row>
    <row r="14" spans="1:23" x14ac:dyDescent="0.25">
      <c r="A14" s="3"/>
      <c r="B14" s="3"/>
      <c r="C14" s="3"/>
      <c r="D14" s="3"/>
      <c r="E14" s="3"/>
      <c r="F14" s="3"/>
      <c r="G14" s="3"/>
      <c r="H14" s="3"/>
      <c r="I14" s="3"/>
      <c r="J14" s="3"/>
      <c r="K14" s="13"/>
      <c r="L14" s="13"/>
      <c r="M14" s="21"/>
      <c r="N14" s="21"/>
      <c r="O14" s="17">
        <f>C24-R13</f>
        <v>451.22862409596956</v>
      </c>
      <c r="P14" s="5"/>
      <c r="Q14" s="5"/>
      <c r="R14" s="5"/>
      <c r="S14" s="5"/>
      <c r="T14" s="5"/>
      <c r="U14" s="19"/>
      <c r="V14" s="19"/>
      <c r="W14" s="19"/>
    </row>
    <row r="15" spans="1:23" x14ac:dyDescent="0.25">
      <c r="A15" s="3"/>
      <c r="B15" s="3"/>
      <c r="C15" s="3"/>
      <c r="D15" s="3"/>
      <c r="E15" s="3"/>
      <c r="F15" s="3"/>
      <c r="G15" s="3"/>
      <c r="H15" s="3"/>
      <c r="I15" s="3"/>
      <c r="J15" s="3"/>
      <c r="K15" s="13"/>
      <c r="L15" s="13"/>
      <c r="M15" s="21"/>
      <c r="N15" s="21"/>
      <c r="O15" s="17">
        <f>O14-H22</f>
        <v>235.49552753363116</v>
      </c>
      <c r="P15" s="5"/>
      <c r="Q15" s="5"/>
      <c r="R15" s="5"/>
      <c r="S15" s="5"/>
      <c r="T15" s="5"/>
      <c r="U15" s="19"/>
      <c r="V15" s="19"/>
      <c r="W15" s="19"/>
    </row>
    <row r="16" spans="1:23" x14ac:dyDescent="0.25">
      <c r="A16" s="3"/>
      <c r="B16" s="3"/>
      <c r="C16" s="3"/>
      <c r="D16" s="3"/>
      <c r="E16" s="3"/>
      <c r="F16" s="3"/>
      <c r="G16" s="3"/>
      <c r="H16" s="3"/>
      <c r="I16" s="3"/>
      <c r="J16" s="3"/>
      <c r="K16" s="13"/>
      <c r="L16" s="13"/>
      <c r="M16" s="21"/>
      <c r="N16" s="21"/>
      <c r="O16" s="9">
        <f>O11*C26</f>
        <v>78425325.691485375</v>
      </c>
      <c r="P16" s="5"/>
      <c r="Q16" s="5"/>
      <c r="R16" s="5"/>
      <c r="S16" s="5"/>
      <c r="T16" s="5"/>
      <c r="U16" s="19"/>
      <c r="V16" s="19"/>
      <c r="W16" s="19"/>
    </row>
    <row r="17" spans="1:23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13"/>
      <c r="L17" s="13"/>
      <c r="M17" s="21"/>
      <c r="N17" s="21"/>
      <c r="O17" s="5">
        <f>O16/1000000</f>
        <v>78.425325691485369</v>
      </c>
      <c r="P17" s="5"/>
      <c r="Q17" s="5"/>
      <c r="R17" s="5"/>
      <c r="S17" s="5"/>
      <c r="T17" s="5"/>
      <c r="U17" s="19"/>
      <c r="V17" s="19"/>
      <c r="W17" s="19"/>
    </row>
    <row r="18" spans="1:23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  <c r="K18" s="13"/>
      <c r="L18" s="13"/>
      <c r="M18" s="21"/>
      <c r="N18" s="21"/>
      <c r="O18" s="5">
        <f>O17*2</f>
        <v>156.85065138297074</v>
      </c>
      <c r="P18" s="5"/>
      <c r="Q18" s="5"/>
      <c r="R18" s="5"/>
      <c r="S18" s="5"/>
      <c r="T18" s="5"/>
      <c r="U18" s="19"/>
      <c r="V18" s="19"/>
      <c r="W18" s="19"/>
    </row>
    <row r="19" spans="1:23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13"/>
      <c r="L19" s="13"/>
      <c r="M19" s="21"/>
      <c r="N19" s="21"/>
      <c r="O19" s="5">
        <f>O11/370</f>
        <v>17.663361642226434</v>
      </c>
      <c r="P19" s="5"/>
      <c r="Q19" s="5"/>
      <c r="R19" s="5"/>
      <c r="S19" s="5"/>
      <c r="T19" s="5"/>
      <c r="U19" s="19"/>
      <c r="V19" s="19"/>
      <c r="W19" s="19"/>
    </row>
    <row r="20" spans="1:23" x14ac:dyDescent="0.25">
      <c r="A20" s="3"/>
      <c r="B20" s="3"/>
      <c r="C20" s="3"/>
      <c r="D20" s="3"/>
      <c r="E20" s="3"/>
      <c r="F20" s="5"/>
      <c r="G20" s="5"/>
      <c r="H20" s="5"/>
      <c r="I20" s="5"/>
      <c r="J20" s="5"/>
      <c r="K20" s="13"/>
      <c r="L20" s="13"/>
      <c r="M20" s="21"/>
      <c r="N20" s="21"/>
      <c r="O20" s="5"/>
      <c r="P20" s="5">
        <f>P9+C23+C23</f>
        <v>10300</v>
      </c>
      <c r="Q20" s="5"/>
      <c r="R20" s="5"/>
      <c r="S20" s="5"/>
      <c r="T20" s="5"/>
      <c r="U20" s="19"/>
      <c r="V20" s="19"/>
      <c r="W20" s="19"/>
    </row>
    <row r="21" spans="1:23" x14ac:dyDescent="0.25">
      <c r="A21" s="7" t="s">
        <v>2</v>
      </c>
      <c r="B21" s="3"/>
      <c r="C21" s="20">
        <v>38</v>
      </c>
      <c r="D21" s="7" t="s">
        <v>12</v>
      </c>
      <c r="E21" s="12"/>
      <c r="F21" s="3"/>
      <c r="G21" s="3"/>
      <c r="H21" s="3"/>
      <c r="I21" s="3"/>
      <c r="J21" s="3"/>
      <c r="K21" s="13"/>
      <c r="L21" s="13"/>
      <c r="M21" s="21"/>
      <c r="N21" s="21"/>
      <c r="O21" s="5"/>
      <c r="P21" s="5"/>
      <c r="Q21" s="5"/>
      <c r="R21" s="5"/>
      <c r="S21" s="5"/>
      <c r="T21" s="5"/>
      <c r="U21" s="19"/>
      <c r="V21" s="19"/>
      <c r="W21" s="19"/>
    </row>
    <row r="22" spans="1:23" x14ac:dyDescent="0.25">
      <c r="A22" s="7" t="s">
        <v>0</v>
      </c>
      <c r="B22" s="3"/>
      <c r="C22" s="20">
        <v>9100</v>
      </c>
      <c r="D22" s="7" t="s">
        <v>13</v>
      </c>
      <c r="E22" s="7" t="s">
        <v>18</v>
      </c>
      <c r="F22" s="7"/>
      <c r="G22" s="8">
        <v>170</v>
      </c>
      <c r="H22" s="15">
        <f>G22/O5</f>
        <v>215.7330965623384</v>
      </c>
      <c r="I22" s="3"/>
      <c r="J22" s="3"/>
      <c r="K22" s="13"/>
      <c r="L22" s="13"/>
      <c r="M22" s="21"/>
      <c r="N22" s="21"/>
      <c r="O22" s="5"/>
      <c r="P22" s="5"/>
      <c r="Q22" s="5"/>
      <c r="R22" s="5"/>
      <c r="S22" s="5"/>
      <c r="T22" s="5"/>
      <c r="U22" s="19"/>
      <c r="V22" s="19"/>
      <c r="W22" s="19"/>
    </row>
    <row r="23" spans="1:23" x14ac:dyDescent="0.25">
      <c r="A23" s="7" t="s">
        <v>1</v>
      </c>
      <c r="B23" s="3"/>
      <c r="C23" s="20">
        <v>600</v>
      </c>
      <c r="D23" s="7" t="s">
        <v>13</v>
      </c>
      <c r="E23" s="7" t="s">
        <v>19</v>
      </c>
      <c r="F23" s="7"/>
      <c r="G23" s="8">
        <v>220</v>
      </c>
      <c r="H23" s="3"/>
      <c r="I23" s="14" t="s">
        <v>31</v>
      </c>
      <c r="J23" s="3"/>
      <c r="K23" s="13"/>
      <c r="L23" s="13"/>
      <c r="M23" s="21"/>
      <c r="N23" s="21"/>
      <c r="O23" s="13"/>
      <c r="P23" s="13"/>
      <c r="Q23" s="13"/>
      <c r="R23" s="13"/>
      <c r="S23" s="13"/>
      <c r="T23" s="13"/>
      <c r="U23" s="19"/>
      <c r="V23" s="19"/>
      <c r="W23" s="19"/>
    </row>
    <row r="24" spans="1:23" x14ac:dyDescent="0.25">
      <c r="A24" s="7" t="s">
        <v>4</v>
      </c>
      <c r="B24" s="3"/>
      <c r="C24" s="20">
        <v>920</v>
      </c>
      <c r="D24" s="7" t="s">
        <v>13</v>
      </c>
      <c r="E24" s="7" t="s">
        <v>64</v>
      </c>
      <c r="F24" s="7"/>
      <c r="G24" s="51">
        <v>10000</v>
      </c>
      <c r="H24" s="3"/>
      <c r="I24" s="7" t="s">
        <v>25</v>
      </c>
      <c r="J24" s="7"/>
      <c r="K24" s="18">
        <f>O18</f>
        <v>156.85065138297074</v>
      </c>
      <c r="L24" s="7" t="s">
        <v>26</v>
      </c>
      <c r="M24" s="21"/>
      <c r="N24" s="21"/>
      <c r="O24" s="13"/>
      <c r="P24" s="13"/>
      <c r="Q24" s="13"/>
      <c r="R24" s="13"/>
      <c r="S24" s="13"/>
      <c r="T24" s="13"/>
      <c r="U24" s="19"/>
      <c r="V24" s="19"/>
      <c r="W24" s="19"/>
    </row>
    <row r="25" spans="1:23" x14ac:dyDescent="0.25">
      <c r="A25" s="7" t="s">
        <v>14</v>
      </c>
      <c r="B25" s="3"/>
      <c r="C25" s="20">
        <v>2450</v>
      </c>
      <c r="D25" s="7" t="s">
        <v>13</v>
      </c>
      <c r="E25" s="3"/>
      <c r="F25" s="3"/>
      <c r="G25" s="3"/>
      <c r="H25" s="3"/>
      <c r="I25" s="7" t="s">
        <v>30</v>
      </c>
      <c r="J25" s="7"/>
      <c r="K25" s="18">
        <f>K24*5.5</f>
        <v>862.67858260633909</v>
      </c>
      <c r="L25" s="7" t="s">
        <v>27</v>
      </c>
      <c r="M25" s="21"/>
      <c r="N25" s="21"/>
      <c r="O25" s="13"/>
      <c r="P25" s="13"/>
      <c r="Q25" s="13"/>
      <c r="R25" s="13"/>
      <c r="S25" s="52"/>
      <c r="T25" s="13"/>
      <c r="U25" s="19"/>
      <c r="V25" s="19"/>
      <c r="W25" s="19"/>
    </row>
    <row r="26" spans="1:23" x14ac:dyDescent="0.25">
      <c r="A26" s="7" t="s">
        <v>24</v>
      </c>
      <c r="B26" s="3"/>
      <c r="C26" s="20">
        <v>12000</v>
      </c>
      <c r="D26" s="7" t="s">
        <v>13</v>
      </c>
      <c r="E26" s="3"/>
      <c r="F26" s="3"/>
      <c r="G26" s="3"/>
      <c r="H26" s="3"/>
      <c r="I26" s="7" t="s">
        <v>29</v>
      </c>
      <c r="J26" s="7"/>
      <c r="K26" s="10">
        <f>K24*8.9</f>
        <v>1395.9707973084396</v>
      </c>
      <c r="L26" s="7" t="s">
        <v>28</v>
      </c>
      <c r="M26" s="16">
        <f>K26/240</f>
        <v>5.8165449887851652</v>
      </c>
      <c r="N26" s="1" t="s">
        <v>32</v>
      </c>
      <c r="O26" s="13"/>
      <c r="P26" s="13"/>
      <c r="Q26" s="13"/>
      <c r="R26" s="13"/>
      <c r="S26" s="13"/>
      <c r="T26" s="13"/>
      <c r="U26" s="19"/>
      <c r="V26" s="19"/>
      <c r="W26" s="19"/>
    </row>
    <row r="27" spans="1:23" x14ac:dyDescent="0.25">
      <c r="A27" s="7" t="s">
        <v>15</v>
      </c>
      <c r="B27" s="3"/>
      <c r="C27" s="10">
        <f>C25+P7</f>
        <v>6924.8496006055648</v>
      </c>
      <c r="D27" s="7" t="s">
        <v>13</v>
      </c>
      <c r="E27" s="7"/>
      <c r="F27" s="7"/>
      <c r="G27" s="7"/>
      <c r="H27" s="3"/>
      <c r="I27" s="6"/>
      <c r="J27" s="1"/>
      <c r="K27" s="13"/>
      <c r="L27" s="13"/>
      <c r="M27" s="21"/>
      <c r="N27" s="21"/>
      <c r="O27" s="13"/>
      <c r="P27" s="13"/>
      <c r="Q27" s="13"/>
      <c r="R27" s="13"/>
      <c r="S27" s="13"/>
      <c r="T27" s="13"/>
      <c r="U27" s="19"/>
      <c r="V27" s="19"/>
      <c r="W27" s="19"/>
    </row>
    <row r="28" spans="1:23" x14ac:dyDescent="0.25">
      <c r="A28" s="1" t="s">
        <v>74</v>
      </c>
      <c r="B28" s="1"/>
      <c r="C28" s="1"/>
      <c r="D28" s="3"/>
      <c r="E28" s="3"/>
      <c r="F28" s="1" t="s">
        <v>75</v>
      </c>
      <c r="G28" s="1"/>
      <c r="H28" s="3"/>
      <c r="I28" s="3"/>
      <c r="J28" s="1"/>
      <c r="K28" s="13"/>
      <c r="L28" s="1" t="s">
        <v>77</v>
      </c>
      <c r="M28" s="21"/>
      <c r="N28" s="21"/>
      <c r="O28" s="21"/>
      <c r="P28" s="21"/>
      <c r="Q28" s="21"/>
      <c r="R28" s="21"/>
      <c r="S28" s="21"/>
      <c r="T28" s="21"/>
      <c r="U28" s="19"/>
      <c r="V28" s="19"/>
      <c r="W28" s="19"/>
    </row>
    <row r="29" spans="1:23" x14ac:dyDescent="0.25">
      <c r="A29" s="1" t="s">
        <v>8</v>
      </c>
      <c r="B29" s="1"/>
      <c r="C29" s="1"/>
      <c r="D29" s="3"/>
      <c r="E29" s="3"/>
      <c r="F29" s="1"/>
      <c r="G29" s="1"/>
      <c r="H29" s="3"/>
      <c r="I29" s="3"/>
      <c r="J29" s="1" t="s">
        <v>9</v>
      </c>
      <c r="K29" s="13"/>
      <c r="L29" s="1" t="s">
        <v>10</v>
      </c>
      <c r="M29" s="21"/>
      <c r="N29" s="21"/>
      <c r="O29" s="21"/>
      <c r="P29" s="21"/>
      <c r="Q29" s="21"/>
      <c r="R29" s="21"/>
      <c r="S29" s="21"/>
      <c r="T29" s="21"/>
      <c r="U29" s="19"/>
      <c r="V29" s="19"/>
      <c r="W29" s="19"/>
    </row>
    <row r="30" spans="1:23" x14ac:dyDescent="0.25">
      <c r="A30" s="1" t="s">
        <v>11</v>
      </c>
      <c r="B30" s="1"/>
      <c r="C30" s="1"/>
      <c r="D30" s="1"/>
      <c r="E30" s="1"/>
      <c r="F30" s="1" t="s">
        <v>76</v>
      </c>
      <c r="G30" s="1"/>
      <c r="H30" s="1"/>
      <c r="I30" s="1"/>
      <c r="J30" s="3"/>
      <c r="K30" s="13"/>
      <c r="L30" s="13"/>
      <c r="M30" s="21"/>
      <c r="N30" s="21"/>
      <c r="O30" s="21"/>
      <c r="P30" s="21"/>
      <c r="Q30" s="21"/>
      <c r="R30" s="21"/>
      <c r="S30" s="21"/>
      <c r="T30" s="21"/>
      <c r="U30" s="19"/>
      <c r="V30" s="19"/>
      <c r="W30" s="19"/>
    </row>
    <row r="31" spans="1:23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  <c r="K31" s="13"/>
      <c r="L31" s="13"/>
      <c r="M31" s="21"/>
      <c r="N31" s="21"/>
      <c r="O31" s="21"/>
      <c r="P31" s="21"/>
      <c r="Q31" s="21"/>
      <c r="R31" s="21"/>
      <c r="S31" s="21"/>
      <c r="T31" s="21"/>
      <c r="U31" s="19"/>
      <c r="V31" s="19"/>
      <c r="W31" s="19"/>
    </row>
    <row r="32" spans="1:23" x14ac:dyDescent="0.25">
      <c r="A32" s="3"/>
      <c r="B32" s="3"/>
      <c r="G32" s="3"/>
      <c r="H32" s="3"/>
      <c r="I32" s="3"/>
      <c r="J32" s="3"/>
      <c r="K32" s="3"/>
      <c r="L32" s="3"/>
      <c r="M32" s="21"/>
      <c r="N32" s="21"/>
      <c r="O32" s="21"/>
      <c r="P32" s="21"/>
      <c r="Q32" s="21"/>
      <c r="R32" s="21"/>
      <c r="S32" s="21"/>
      <c r="T32" s="21"/>
    </row>
    <row r="33" spans="1:20" x14ac:dyDescent="0.25">
      <c r="A33" s="3"/>
      <c r="B33" s="3"/>
      <c r="G33" s="3"/>
      <c r="H33" s="3"/>
      <c r="I33" s="3"/>
      <c r="J33" s="3"/>
      <c r="K33" s="3"/>
      <c r="L33" s="3"/>
      <c r="M33" s="21"/>
      <c r="N33" s="21"/>
      <c r="O33" s="21"/>
      <c r="P33" s="21"/>
      <c r="Q33" s="21"/>
      <c r="R33" s="21"/>
      <c r="S33" s="21"/>
      <c r="T33" s="21"/>
    </row>
    <row r="34" spans="1:20" x14ac:dyDescent="0.25">
      <c r="A34" s="3"/>
      <c r="B34" s="3"/>
      <c r="G34" s="3"/>
    </row>
    <row r="35" spans="1:20" x14ac:dyDescent="0.25">
      <c r="A35" s="3"/>
      <c r="B35" s="1"/>
      <c r="G35" s="3"/>
    </row>
    <row r="36" spans="1:20" x14ac:dyDescent="0.25">
      <c r="A36" s="3"/>
      <c r="B36" s="3"/>
      <c r="C36" s="3"/>
      <c r="G36" s="3"/>
    </row>
  </sheetData>
  <sheetProtection password="8EB1" sheet="1" objects="1" scenarios="1" selectLockedCells="1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4294967293" verticalDpi="1200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R45"/>
  <sheetViews>
    <sheetView workbookViewId="0">
      <selection activeCell="V28" sqref="V28"/>
    </sheetView>
  </sheetViews>
  <sheetFormatPr defaultRowHeight="15" x14ac:dyDescent="0.25"/>
  <cols>
    <col min="6" max="6" width="12" customWidth="1"/>
    <col min="7" max="7" width="6.5703125" customWidth="1"/>
  </cols>
  <sheetData>
    <row r="1" spans="1:18" ht="33" x14ac:dyDescent="0.45">
      <c r="A1" s="3"/>
      <c r="B1" s="22" t="s">
        <v>74</v>
      </c>
      <c r="C1" s="3"/>
      <c r="D1" s="3"/>
      <c r="E1" s="3"/>
      <c r="F1" s="3"/>
      <c r="G1" s="3"/>
      <c r="H1" s="3"/>
      <c r="I1" s="3"/>
      <c r="J1" s="3"/>
      <c r="K1" s="3"/>
      <c r="L1" s="13"/>
      <c r="M1" s="13"/>
      <c r="N1" s="13"/>
      <c r="O1" s="13"/>
      <c r="P1" s="13"/>
      <c r="Q1" s="13"/>
      <c r="R1" s="13"/>
    </row>
    <row r="2" spans="1:18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13"/>
      <c r="M2" s="5"/>
      <c r="N2" s="5"/>
      <c r="O2" s="5"/>
      <c r="P2" s="5"/>
      <c r="Q2" s="5"/>
      <c r="R2" s="5"/>
    </row>
    <row r="3" spans="1:18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13"/>
      <c r="M3" s="5"/>
      <c r="N3" s="5"/>
      <c r="O3" s="5"/>
      <c r="P3" s="5"/>
      <c r="Q3" s="5"/>
      <c r="R3" s="5"/>
    </row>
    <row r="4" spans="1:18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13"/>
      <c r="M4" s="5"/>
      <c r="N4" s="5"/>
      <c r="O4" s="5"/>
      <c r="P4" s="5"/>
      <c r="Q4" s="5"/>
      <c r="R4" s="5"/>
    </row>
    <row r="5" spans="1:18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13"/>
      <c r="M5" s="5"/>
      <c r="N5" s="5"/>
      <c r="O5" s="5">
        <f>COS(RADIANS(D22))</f>
        <v>0.8910065241883679</v>
      </c>
      <c r="P5" s="5"/>
      <c r="Q5" s="5"/>
      <c r="R5" s="5"/>
    </row>
    <row r="6" spans="1:18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13"/>
      <c r="M6" s="5"/>
      <c r="N6" s="5"/>
      <c r="O6" s="5">
        <f>P8/2</f>
        <v>4550</v>
      </c>
      <c r="P6" s="5"/>
      <c r="Q6" s="5"/>
      <c r="R6" s="5"/>
    </row>
    <row r="7" spans="1:18" x14ac:dyDescent="0.2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13"/>
      <c r="M7" s="5"/>
      <c r="N7" s="5"/>
      <c r="O7" s="5">
        <f>TAN(RADIANS(D22))</f>
        <v>0.50952544949442879</v>
      </c>
      <c r="P7" s="5"/>
      <c r="Q7" s="5"/>
      <c r="R7" s="5"/>
    </row>
    <row r="8" spans="1:18" x14ac:dyDescent="0.2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13"/>
      <c r="M8" s="5"/>
      <c r="N8" s="5" t="s">
        <v>6</v>
      </c>
      <c r="O8" s="5"/>
      <c r="P8" s="5">
        <f>D30+D25+D25</f>
        <v>9100</v>
      </c>
      <c r="Q8" s="5" t="s">
        <v>13</v>
      </c>
      <c r="R8" s="5"/>
    </row>
    <row r="9" spans="1:18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13"/>
      <c r="M9" s="5"/>
      <c r="N9" s="5" t="s">
        <v>7</v>
      </c>
      <c r="O9" s="5"/>
      <c r="P9" s="9">
        <f>O6/O5</f>
        <v>5106.5843812363419</v>
      </c>
      <c r="Q9" s="5" t="s">
        <v>13</v>
      </c>
      <c r="R9" s="5"/>
    </row>
    <row r="10" spans="1:18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13"/>
      <c r="M10" s="5"/>
      <c r="N10" s="5" t="s">
        <v>3</v>
      </c>
      <c r="O10" s="5"/>
      <c r="P10" s="9">
        <f>O6*O7+D24</f>
        <v>2408.340795199651</v>
      </c>
      <c r="Q10" s="5" t="s">
        <v>13</v>
      </c>
      <c r="R10" s="5"/>
    </row>
    <row r="11" spans="1:18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13"/>
      <c r="M11" s="5"/>
      <c r="N11" s="5" t="s">
        <v>4</v>
      </c>
      <c r="O11" s="5"/>
      <c r="P11" s="9">
        <f>D25*O7+D24</f>
        <v>344.76272474721441</v>
      </c>
      <c r="Q11" s="5" t="s">
        <v>13</v>
      </c>
      <c r="R11" s="5"/>
    </row>
    <row r="12" spans="1:18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13"/>
      <c r="M12" s="5"/>
      <c r="N12" s="5"/>
      <c r="O12" s="6"/>
      <c r="P12" s="2"/>
      <c r="Q12" s="6"/>
      <c r="R12" s="5"/>
    </row>
    <row r="13" spans="1:18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13"/>
      <c r="M13" s="5"/>
      <c r="N13" s="5"/>
      <c r="O13" s="6"/>
      <c r="P13" s="2"/>
      <c r="Q13" s="6"/>
      <c r="R13" s="5"/>
    </row>
    <row r="14" spans="1:18" x14ac:dyDescent="0.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13"/>
      <c r="M14" s="5"/>
      <c r="N14" s="5"/>
      <c r="O14" s="6"/>
      <c r="P14" s="2"/>
      <c r="Q14" s="6"/>
      <c r="R14" s="5"/>
    </row>
    <row r="15" spans="1:18" x14ac:dyDescent="0.2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13"/>
      <c r="M15" s="5"/>
      <c r="N15" s="5"/>
      <c r="O15" s="6"/>
      <c r="P15" s="6"/>
      <c r="Q15" s="6"/>
      <c r="R15" s="5"/>
    </row>
    <row r="16" spans="1:18" x14ac:dyDescent="0.2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13"/>
      <c r="M16" s="5"/>
      <c r="N16" s="5"/>
      <c r="O16" s="5"/>
      <c r="P16" s="5"/>
      <c r="Q16" s="5"/>
      <c r="R16" s="5"/>
    </row>
    <row r="17" spans="1:18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23"/>
      <c r="M17" s="5"/>
      <c r="N17" s="5"/>
      <c r="O17" s="5"/>
      <c r="P17" s="5"/>
      <c r="Q17" s="5"/>
      <c r="R17" s="5"/>
    </row>
    <row r="18" spans="1:18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23"/>
      <c r="M18" s="23"/>
      <c r="N18" s="23"/>
      <c r="O18" s="23"/>
      <c r="P18" s="23"/>
      <c r="Q18" s="23"/>
      <c r="R18" s="23"/>
    </row>
    <row r="19" spans="1:18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23"/>
      <c r="M19" s="23"/>
      <c r="N19" s="23"/>
      <c r="O19" s="23"/>
      <c r="P19" s="23"/>
      <c r="Q19" s="23"/>
      <c r="R19" s="23"/>
    </row>
    <row r="20" spans="1:18" x14ac:dyDescent="0.2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2"/>
      <c r="M20" s="2"/>
      <c r="N20" s="2"/>
      <c r="O20" s="23"/>
      <c r="P20" s="23"/>
      <c r="Q20" s="23"/>
      <c r="R20" s="23"/>
    </row>
    <row r="21" spans="1:18" x14ac:dyDescent="0.25">
      <c r="G21" s="24"/>
      <c r="H21" s="24"/>
      <c r="I21" s="33" t="s">
        <v>81</v>
      </c>
      <c r="J21" s="33" t="s">
        <v>82</v>
      </c>
      <c r="K21" s="33" t="s">
        <v>83</v>
      </c>
      <c r="L21" s="25"/>
      <c r="M21" s="25"/>
      <c r="N21" s="25"/>
      <c r="O21" s="23"/>
    </row>
    <row r="22" spans="1:18" x14ac:dyDescent="0.25">
      <c r="A22" s="27" t="s">
        <v>86</v>
      </c>
      <c r="B22" s="24" t="s">
        <v>2</v>
      </c>
      <c r="C22" s="24"/>
      <c r="D22" s="28">
        <v>27</v>
      </c>
      <c r="E22" s="35" t="s">
        <v>12</v>
      </c>
      <c r="F22" s="33"/>
      <c r="O22" s="26"/>
      <c r="P22" s="26"/>
      <c r="Q22" s="23"/>
      <c r="R22" s="23"/>
    </row>
    <row r="23" spans="1:18" x14ac:dyDescent="0.25">
      <c r="G23" s="30" t="s">
        <v>70</v>
      </c>
      <c r="H23" s="24" t="s">
        <v>43</v>
      </c>
      <c r="I23" s="55">
        <v>0</v>
      </c>
      <c r="J23" s="55">
        <v>11</v>
      </c>
      <c r="K23" s="55">
        <v>13</v>
      </c>
      <c r="L23" s="55">
        <v>0</v>
      </c>
      <c r="M23" s="33">
        <f>L23+K23+J23+I23</f>
        <v>24</v>
      </c>
      <c r="N23" s="33" t="s">
        <v>44</v>
      </c>
      <c r="Q23" s="3"/>
      <c r="R23" s="3"/>
    </row>
    <row r="24" spans="1:18" x14ac:dyDescent="0.25">
      <c r="A24" s="27" t="s">
        <v>41</v>
      </c>
      <c r="B24" s="24" t="s">
        <v>42</v>
      </c>
      <c r="C24" s="24"/>
      <c r="D24" s="28">
        <v>90</v>
      </c>
      <c r="E24" s="35" t="s">
        <v>13</v>
      </c>
      <c r="F24" s="33"/>
      <c r="G24" s="30" t="s">
        <v>69</v>
      </c>
      <c r="H24" s="24" t="s">
        <v>39</v>
      </c>
      <c r="I24" s="48">
        <v>45</v>
      </c>
      <c r="J24" s="48">
        <v>170</v>
      </c>
      <c r="K24" s="48">
        <v>45</v>
      </c>
      <c r="L24" s="31"/>
      <c r="M24" s="32">
        <f>J24+I24+K24</f>
        <v>260</v>
      </c>
      <c r="N24" s="33" t="s">
        <v>40</v>
      </c>
    </row>
    <row r="25" spans="1:18" x14ac:dyDescent="0.25">
      <c r="A25" s="27" t="s">
        <v>85</v>
      </c>
      <c r="B25" s="24" t="s">
        <v>1</v>
      </c>
      <c r="C25" s="24"/>
      <c r="D25" s="28">
        <v>500</v>
      </c>
      <c r="E25" s="35" t="s">
        <v>67</v>
      </c>
      <c r="F25" s="33"/>
      <c r="G25" s="30" t="s">
        <v>71</v>
      </c>
      <c r="H25" s="24" t="s">
        <v>45</v>
      </c>
      <c r="I25" s="54">
        <v>0</v>
      </c>
      <c r="J25" s="54">
        <v>28</v>
      </c>
      <c r="K25" s="54">
        <v>22</v>
      </c>
      <c r="L25" s="54">
        <v>0</v>
      </c>
      <c r="M25" s="34">
        <f>I25+J25+K25+L25</f>
        <v>50</v>
      </c>
      <c r="N25" s="33" t="s">
        <v>84</v>
      </c>
      <c r="Q25" s="3"/>
      <c r="R25" s="3"/>
    </row>
    <row r="26" spans="1:18" x14ac:dyDescent="0.25">
      <c r="A26" s="27" t="s">
        <v>46</v>
      </c>
      <c r="B26" s="24" t="s">
        <v>47</v>
      </c>
      <c r="C26" s="24"/>
      <c r="D26" s="28">
        <v>300</v>
      </c>
      <c r="E26" s="33" t="s">
        <v>13</v>
      </c>
      <c r="F26" s="49">
        <f>P11-D26</f>
        <v>44.762724747214406</v>
      </c>
      <c r="G26" s="24"/>
      <c r="H26" s="24"/>
      <c r="I26" s="24"/>
      <c r="J26" s="24"/>
      <c r="K26" s="24"/>
      <c r="L26" s="24"/>
      <c r="M26" s="35">
        <f>M25+M23+M24</f>
        <v>334</v>
      </c>
      <c r="N26" s="33" t="s">
        <v>48</v>
      </c>
      <c r="O26" s="3"/>
      <c r="R26" s="3"/>
    </row>
    <row r="27" spans="1:18" x14ac:dyDescent="0.25">
      <c r="A27" s="27" t="s">
        <v>49</v>
      </c>
      <c r="B27" s="24" t="s">
        <v>14</v>
      </c>
      <c r="C27" s="24"/>
      <c r="D27" s="28">
        <v>2450</v>
      </c>
      <c r="E27" s="35" t="s">
        <v>13</v>
      </c>
      <c r="F27" s="33"/>
      <c r="G27" s="30" t="s">
        <v>50</v>
      </c>
      <c r="H27" s="24" t="s">
        <v>51</v>
      </c>
      <c r="I27" s="24"/>
      <c r="J27" s="24"/>
      <c r="K27" s="36">
        <f>P11</f>
        <v>344.76272474721441</v>
      </c>
      <c r="L27" s="24"/>
      <c r="M27" s="24"/>
      <c r="N27" s="24"/>
      <c r="Q27" s="3"/>
      <c r="R27" s="3"/>
    </row>
    <row r="28" spans="1:18" x14ac:dyDescent="0.25">
      <c r="A28" s="27" t="s">
        <v>52</v>
      </c>
      <c r="B28" s="38" t="s">
        <v>53</v>
      </c>
      <c r="C28" s="38"/>
      <c r="D28" s="38">
        <f>D30-M25-M25</f>
        <v>8000</v>
      </c>
      <c r="E28" s="33" t="s">
        <v>66</v>
      </c>
      <c r="F28" s="33"/>
      <c r="G28" s="30" t="s">
        <v>72</v>
      </c>
      <c r="H28" s="24" t="s">
        <v>54</v>
      </c>
      <c r="I28" s="38"/>
      <c r="J28" s="38"/>
      <c r="K28" s="39" t="s">
        <v>55</v>
      </c>
      <c r="L28" s="40"/>
      <c r="M28" s="46"/>
      <c r="N28" s="41"/>
      <c r="O28" s="37"/>
      <c r="P28" s="33"/>
      <c r="Q28" s="3"/>
      <c r="R28" s="3"/>
    </row>
    <row r="29" spans="1:18" x14ac:dyDescent="0.25">
      <c r="A29" s="27" t="s">
        <v>87</v>
      </c>
      <c r="B29" s="24" t="s">
        <v>56</v>
      </c>
      <c r="C29" s="24"/>
      <c r="D29" s="42">
        <v>8000</v>
      </c>
      <c r="E29" s="33"/>
      <c r="F29" s="33"/>
      <c r="G29" s="24"/>
      <c r="H29" s="24"/>
      <c r="I29" s="24"/>
      <c r="J29" s="24"/>
      <c r="K29" s="24"/>
      <c r="L29" s="24"/>
      <c r="M29" s="24"/>
      <c r="N29" s="24"/>
      <c r="O29" s="3"/>
      <c r="P29" s="33"/>
      <c r="Q29" s="3"/>
      <c r="R29" s="3"/>
    </row>
    <row r="30" spans="1:18" x14ac:dyDescent="0.25">
      <c r="A30" s="27" t="s">
        <v>88</v>
      </c>
      <c r="B30" s="24" t="s">
        <v>57</v>
      </c>
      <c r="C30" s="24"/>
      <c r="D30" s="56">
        <f>D29+M25+M25</f>
        <v>8100</v>
      </c>
      <c r="E30" s="35" t="s">
        <v>68</v>
      </c>
      <c r="F30" s="33"/>
      <c r="G30" s="30" t="s">
        <v>73</v>
      </c>
      <c r="H30" s="38" t="s">
        <v>58</v>
      </c>
      <c r="I30" s="38"/>
      <c r="J30" s="43" t="s">
        <v>59</v>
      </c>
      <c r="K30" s="38"/>
      <c r="L30" s="43" t="s">
        <v>60</v>
      </c>
      <c r="M30" s="38"/>
      <c r="N30" s="41"/>
      <c r="O30" s="13"/>
      <c r="P30" s="3"/>
      <c r="Q30" s="3"/>
      <c r="R30" s="3"/>
    </row>
    <row r="31" spans="1:18" x14ac:dyDescent="0.25">
      <c r="A31" s="27" t="s">
        <v>61</v>
      </c>
      <c r="B31" s="24" t="s">
        <v>62</v>
      </c>
      <c r="C31" s="24"/>
      <c r="D31" s="24">
        <f>M26</f>
        <v>334</v>
      </c>
      <c r="E31" s="33" t="s">
        <v>13</v>
      </c>
      <c r="F31" s="33"/>
      <c r="G31" s="27" t="s">
        <v>63</v>
      </c>
      <c r="H31" s="44" t="s">
        <v>64</v>
      </c>
      <c r="I31" s="27"/>
      <c r="J31" s="47">
        <v>9500</v>
      </c>
      <c r="K31" s="45" t="s">
        <v>13</v>
      </c>
      <c r="L31" s="27"/>
      <c r="M31" s="27"/>
      <c r="N31" s="27"/>
      <c r="O31" s="13"/>
      <c r="P31" s="3"/>
      <c r="Q31" s="3"/>
      <c r="R31" s="3"/>
    </row>
    <row r="32" spans="1:18" x14ac:dyDescent="0.25">
      <c r="A32" s="29"/>
      <c r="B32" s="24" t="s">
        <v>15</v>
      </c>
      <c r="C32" s="24"/>
      <c r="D32" s="36">
        <f>D27+P10</f>
        <v>4858.3407951996505</v>
      </c>
      <c r="E32" s="33" t="s">
        <v>13</v>
      </c>
      <c r="F32" s="50"/>
      <c r="G32" s="38"/>
      <c r="H32" s="24" t="s">
        <v>65</v>
      </c>
      <c r="I32" s="24"/>
      <c r="J32" s="24">
        <f>P8</f>
        <v>9100</v>
      </c>
      <c r="K32" s="38"/>
      <c r="L32" s="38"/>
      <c r="M32" s="41"/>
      <c r="N32" s="41"/>
      <c r="O32" s="1"/>
      <c r="P32" s="1"/>
      <c r="Q32" s="13"/>
      <c r="R32" s="13"/>
    </row>
    <row r="33" spans="1:18" x14ac:dyDescent="0.25">
      <c r="O33" s="13"/>
      <c r="P33" s="13"/>
      <c r="Q33" s="13"/>
      <c r="R33" s="13"/>
    </row>
    <row r="34" spans="1:18" x14ac:dyDescent="0.25">
      <c r="A34" s="1"/>
      <c r="B34" s="1"/>
      <c r="C34" s="1"/>
      <c r="D34" s="3"/>
      <c r="E34" s="3"/>
      <c r="F34" s="1"/>
      <c r="G34" s="1"/>
      <c r="H34" s="3"/>
      <c r="I34" s="3"/>
      <c r="J34" s="1"/>
      <c r="K34" s="1"/>
      <c r="L34" s="1"/>
      <c r="M34" s="13"/>
      <c r="N34" s="13"/>
      <c r="O34" s="13"/>
      <c r="P34" s="13"/>
      <c r="Q34" s="13"/>
      <c r="R34" s="13"/>
    </row>
    <row r="35" spans="1:18" x14ac:dyDescent="0.25">
      <c r="A35" s="1"/>
      <c r="B35" s="1"/>
      <c r="C35" s="1"/>
      <c r="D35" s="3"/>
      <c r="E35" s="3"/>
      <c r="F35" s="1"/>
      <c r="G35" s="1"/>
      <c r="H35" s="3"/>
      <c r="I35" s="3"/>
      <c r="J35" s="1"/>
      <c r="K35" s="1"/>
      <c r="L35" s="1"/>
      <c r="M35" s="13"/>
      <c r="N35" s="13"/>
      <c r="O35" s="13"/>
      <c r="P35" s="13"/>
      <c r="Q35" s="13"/>
      <c r="R35" s="13"/>
    </row>
    <row r="36" spans="1:18" x14ac:dyDescent="0.25">
      <c r="A36" s="1"/>
      <c r="B36" s="1"/>
      <c r="C36" s="1"/>
      <c r="D36" s="1"/>
      <c r="E36" s="1"/>
      <c r="F36" s="1"/>
      <c r="G36" s="1"/>
      <c r="H36" s="1"/>
      <c r="I36" s="1"/>
      <c r="J36" s="3"/>
      <c r="K36" s="3"/>
      <c r="L36" s="3"/>
      <c r="M36" s="13"/>
      <c r="N36" s="13"/>
      <c r="O36" s="13"/>
      <c r="P36" s="13"/>
      <c r="Q36" s="13"/>
      <c r="R36" s="13"/>
    </row>
    <row r="37" spans="1:18" x14ac:dyDescent="0.25">
      <c r="A37" s="3"/>
      <c r="B37" s="3"/>
      <c r="C37" s="3"/>
      <c r="D37" s="2"/>
      <c r="E37" s="3"/>
      <c r="F37" s="3"/>
      <c r="G37" s="3"/>
      <c r="H37" s="3"/>
      <c r="I37" s="3"/>
      <c r="J37" s="3"/>
      <c r="K37" s="3"/>
      <c r="L37" s="3"/>
      <c r="M37" s="13"/>
      <c r="N37" s="13"/>
      <c r="O37" s="13"/>
      <c r="P37" s="13"/>
      <c r="Q37" s="13"/>
      <c r="R37" s="13"/>
    </row>
    <row r="38" spans="1:18" x14ac:dyDescent="0.25">
      <c r="A38" s="3"/>
      <c r="B38" s="3"/>
      <c r="C38" s="3"/>
      <c r="D38" s="2"/>
      <c r="E38" s="3"/>
      <c r="F38" s="3"/>
      <c r="G38" s="3"/>
      <c r="H38" s="3"/>
      <c r="I38" s="3"/>
      <c r="J38" s="3"/>
      <c r="K38" s="3"/>
      <c r="L38" s="3"/>
      <c r="M38" s="13"/>
      <c r="N38" s="13"/>
      <c r="O38" s="3"/>
      <c r="P38" s="3"/>
      <c r="Q38" s="3"/>
      <c r="R38" s="3"/>
    </row>
    <row r="39" spans="1:18" x14ac:dyDescent="0.25">
      <c r="A39" s="3"/>
      <c r="B39" s="3"/>
      <c r="C39" s="3"/>
      <c r="D39" s="2"/>
      <c r="E39" s="3"/>
      <c r="F39" s="3"/>
      <c r="G39" s="3"/>
      <c r="H39" s="3"/>
      <c r="I39" s="3"/>
      <c r="J39" s="3"/>
      <c r="K39" s="3"/>
      <c r="L39" s="3"/>
      <c r="M39" s="13"/>
      <c r="N39" s="13"/>
      <c r="O39" s="3"/>
      <c r="Q39" s="3"/>
      <c r="R39" s="3"/>
    </row>
    <row r="40" spans="1:18" x14ac:dyDescent="0.25">
      <c r="A40" s="3"/>
      <c r="B40" s="1"/>
      <c r="C40" s="3"/>
      <c r="D40" s="2"/>
      <c r="E40" s="3"/>
      <c r="F40" s="3"/>
      <c r="G40" s="3"/>
      <c r="H40" s="3"/>
      <c r="I40" s="3"/>
      <c r="J40" s="3"/>
      <c r="K40" s="3"/>
      <c r="L40" s="3"/>
      <c r="M40" s="13"/>
      <c r="N40" s="13"/>
      <c r="O40" s="3"/>
      <c r="P40" s="3"/>
      <c r="Q40" s="3"/>
      <c r="R40" s="3"/>
    </row>
    <row r="41" spans="1:18" x14ac:dyDescent="0.25">
      <c r="A41" s="3"/>
      <c r="B41" s="3"/>
      <c r="C41" s="3"/>
      <c r="D41" s="2"/>
      <c r="E41" s="3"/>
      <c r="F41" s="3"/>
      <c r="G41" s="3"/>
      <c r="H41" s="3"/>
      <c r="I41" s="3"/>
      <c r="J41" s="3"/>
      <c r="K41" s="3"/>
      <c r="L41" s="3"/>
      <c r="M41" s="13"/>
      <c r="N41" s="13"/>
      <c r="O41" s="3"/>
      <c r="P41" s="3"/>
      <c r="Q41" s="3"/>
      <c r="R41" s="3"/>
    </row>
    <row r="42" spans="1:18" x14ac:dyDescent="0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13"/>
      <c r="N42" s="13"/>
      <c r="O42" s="3"/>
      <c r="P42" s="3"/>
      <c r="Q42" s="3"/>
      <c r="R42" s="3"/>
    </row>
    <row r="43" spans="1:18" x14ac:dyDescent="0.25">
      <c r="A43" s="2"/>
      <c r="B43" s="2"/>
      <c r="C43" s="2"/>
      <c r="D43" s="2"/>
      <c r="E43" s="3"/>
      <c r="F43" s="3"/>
      <c r="G43" s="3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</row>
    <row r="44" spans="1:18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</row>
    <row r="45" spans="1:18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</row>
  </sheetData>
  <sheetProtection password="8EB1" sheet="1" objects="1" scenarios="1"/>
  <pageMargins left="0.70866141732283472" right="0.70866141732283472" top="0.74803149606299213" bottom="0.74803149606299213" header="0.31496062992125984" footer="0.31496062992125984"/>
  <pageSetup paperSize="9" orientation="landscape" horizontalDpi="4294967293" verticalDpi="1200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51"/>
  <sheetViews>
    <sheetView workbookViewId="0">
      <selection activeCell="C23" sqref="C23"/>
    </sheetView>
  </sheetViews>
  <sheetFormatPr defaultRowHeight="15" x14ac:dyDescent="0.25"/>
  <cols>
    <col min="14" max="14" width="5.42578125" customWidth="1"/>
  </cols>
  <sheetData>
    <row r="1" spans="1:18" ht="61.5" x14ac:dyDescent="0.85">
      <c r="A1" s="4" t="s">
        <v>80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x14ac:dyDescent="0.25">
      <c r="A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18.75" x14ac:dyDescent="0.3">
      <c r="A3" s="3"/>
      <c r="B3" s="3"/>
      <c r="C3" s="11" t="s">
        <v>16</v>
      </c>
      <c r="D3" s="3"/>
      <c r="E3" s="3"/>
      <c r="F3" s="3"/>
      <c r="G3" s="3"/>
      <c r="H3" s="3"/>
      <c r="I3" s="3"/>
      <c r="J3" s="3"/>
      <c r="K3" s="13"/>
      <c r="L3" s="13"/>
      <c r="M3" s="13"/>
      <c r="N3" s="13"/>
      <c r="O3" s="13"/>
      <c r="P3" s="13"/>
      <c r="Q3" s="13"/>
      <c r="R3" s="13"/>
    </row>
    <row r="4" spans="1:18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13"/>
      <c r="L4" s="13"/>
      <c r="M4" s="13"/>
      <c r="N4" s="5"/>
      <c r="O4" s="13"/>
      <c r="P4" s="13"/>
      <c r="Q4" s="13"/>
      <c r="R4" s="13"/>
    </row>
    <row r="5" spans="1:18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13"/>
      <c r="L5" s="13"/>
      <c r="M5" s="21"/>
      <c r="N5" s="21"/>
      <c r="O5" s="5">
        <f>COS(RADIANS(C21))</f>
        <v>0.8910065241883679</v>
      </c>
      <c r="P5" s="5" t="s">
        <v>21</v>
      </c>
      <c r="Q5" s="5"/>
      <c r="R5" s="5"/>
    </row>
    <row r="6" spans="1:18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13"/>
      <c r="L6" s="13"/>
      <c r="M6" s="21"/>
      <c r="N6" s="21"/>
      <c r="O6" s="5">
        <f>TAN(RADIANS(C21))</f>
        <v>0.50952544949442879</v>
      </c>
      <c r="P6" s="5" t="s">
        <v>22</v>
      </c>
      <c r="Q6" s="5"/>
      <c r="R6" s="5"/>
    </row>
    <row r="7" spans="1:18" x14ac:dyDescent="0.25">
      <c r="A7" s="3"/>
      <c r="B7" s="3"/>
      <c r="C7" s="3"/>
      <c r="D7" s="3"/>
      <c r="E7" s="3"/>
      <c r="F7" s="3"/>
      <c r="G7" s="3"/>
      <c r="H7" s="3"/>
      <c r="I7" s="3"/>
      <c r="J7" s="3"/>
      <c r="K7" s="13"/>
      <c r="L7" s="13"/>
      <c r="M7" s="21"/>
      <c r="N7" s="21"/>
      <c r="O7" s="5" t="s">
        <v>3</v>
      </c>
      <c r="P7" s="9">
        <f>O10*O6+C24</f>
        <v>2083.3390732305006</v>
      </c>
      <c r="Q7" s="5" t="s">
        <v>13</v>
      </c>
      <c r="R7" s="5"/>
    </row>
    <row r="8" spans="1:18" x14ac:dyDescent="0.25">
      <c r="A8" s="3"/>
      <c r="B8" s="3"/>
      <c r="C8" s="3"/>
      <c r="D8" s="3"/>
      <c r="E8" s="3"/>
      <c r="F8" s="3"/>
      <c r="G8" s="3"/>
      <c r="H8" s="3"/>
      <c r="I8" s="3"/>
      <c r="J8" s="3"/>
      <c r="K8" s="13"/>
      <c r="L8" s="13"/>
      <c r="M8" s="21"/>
      <c r="N8" s="21"/>
      <c r="O8" s="5" t="s">
        <v>4</v>
      </c>
      <c r="P8" s="9">
        <f>C24</f>
        <v>300</v>
      </c>
      <c r="Q8" s="5" t="s">
        <v>13</v>
      </c>
      <c r="R8" s="5"/>
    </row>
    <row r="9" spans="1:18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13"/>
      <c r="L9" s="13"/>
      <c r="M9" s="21"/>
      <c r="N9" s="21"/>
      <c r="O9" s="5" t="s">
        <v>6</v>
      </c>
      <c r="P9" s="5">
        <f>C22</f>
        <v>7000</v>
      </c>
      <c r="Q9" s="5" t="s">
        <v>13</v>
      </c>
      <c r="R9" s="5"/>
    </row>
    <row r="10" spans="1:18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13"/>
      <c r="L10" s="13"/>
      <c r="M10" s="21"/>
      <c r="N10" s="21"/>
      <c r="O10" s="5">
        <f>P9/2</f>
        <v>3500</v>
      </c>
      <c r="P10" s="5" t="s">
        <v>23</v>
      </c>
      <c r="Q10" s="5"/>
      <c r="R10" s="5"/>
    </row>
    <row r="11" spans="1:18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  <c r="K11" s="13"/>
      <c r="L11" s="13"/>
      <c r="M11" s="21"/>
      <c r="N11" s="21"/>
      <c r="O11" s="9">
        <f>O10/O5+O12</f>
        <v>4489.3049505374429</v>
      </c>
      <c r="P11" s="5"/>
      <c r="Q11" s="5"/>
      <c r="R11" s="5"/>
    </row>
    <row r="12" spans="1:18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  <c r="K12" s="13"/>
      <c r="L12" s="13"/>
      <c r="M12" s="21"/>
      <c r="N12" s="21"/>
      <c r="O12" s="9">
        <f>C23/O5</f>
        <v>561.16311881718036</v>
      </c>
      <c r="P12" s="5" t="s">
        <v>13</v>
      </c>
      <c r="Q12" s="5"/>
      <c r="R12" s="5"/>
    </row>
    <row r="13" spans="1:18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13"/>
      <c r="L13" s="13"/>
      <c r="M13" s="21"/>
      <c r="N13" s="21"/>
      <c r="O13" s="5" t="s">
        <v>20</v>
      </c>
      <c r="P13" s="5"/>
      <c r="Q13" s="5"/>
      <c r="R13" s="17">
        <f>C23*O6</f>
        <v>254.76272474721441</v>
      </c>
    </row>
    <row r="14" spans="1:18" x14ac:dyDescent="0.25">
      <c r="A14" s="3"/>
      <c r="B14" s="3"/>
      <c r="C14" s="3"/>
      <c r="D14" s="3"/>
      <c r="E14" s="3"/>
      <c r="F14" s="3"/>
      <c r="G14" s="3"/>
      <c r="H14" s="3"/>
      <c r="I14" s="3"/>
      <c r="J14" s="3"/>
      <c r="K14" s="13"/>
      <c r="L14" s="13"/>
      <c r="M14" s="21"/>
      <c r="N14" s="21"/>
      <c r="O14" s="17">
        <f>C24-R13</f>
        <v>45.237275252785594</v>
      </c>
      <c r="P14" s="5"/>
      <c r="Q14" s="5"/>
      <c r="R14" s="5"/>
    </row>
    <row r="15" spans="1:18" x14ac:dyDescent="0.25">
      <c r="A15" s="3"/>
      <c r="B15" s="3"/>
      <c r="C15" s="3"/>
      <c r="D15" s="3"/>
      <c r="E15" s="3"/>
      <c r="F15" s="3"/>
      <c r="G15" s="3"/>
      <c r="H15" s="3"/>
      <c r="I15" s="3"/>
      <c r="J15" s="3"/>
      <c r="K15" s="13"/>
      <c r="L15" s="13"/>
      <c r="M15" s="21"/>
      <c r="N15" s="21"/>
      <c r="O15" s="17">
        <f>O14-H22</f>
        <v>-145.55818514505575</v>
      </c>
      <c r="P15" s="5"/>
      <c r="Q15" s="5"/>
      <c r="R15" s="5"/>
    </row>
    <row r="16" spans="1:18" x14ac:dyDescent="0.25">
      <c r="A16" s="3"/>
      <c r="B16" s="3"/>
      <c r="C16" s="3"/>
      <c r="D16" s="3"/>
      <c r="E16" s="3"/>
      <c r="F16" s="3"/>
      <c r="G16" s="3"/>
      <c r="H16" s="3"/>
      <c r="I16" s="3"/>
      <c r="J16" s="3"/>
      <c r="K16" s="13"/>
      <c r="L16" s="13"/>
      <c r="M16" s="21"/>
      <c r="N16" s="21"/>
      <c r="O16" s="9">
        <f>O11*C26</f>
        <v>32322995.64386959</v>
      </c>
      <c r="P16" s="5"/>
      <c r="Q16" s="5"/>
      <c r="R16" s="5"/>
    </row>
    <row r="17" spans="1:18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13"/>
      <c r="L17" s="13"/>
      <c r="M17" s="21"/>
      <c r="N17" s="21"/>
      <c r="O17" s="5">
        <f>O16/1000000</f>
        <v>32.322995643869589</v>
      </c>
      <c r="P17" s="5"/>
      <c r="Q17" s="5"/>
      <c r="R17" s="5"/>
    </row>
    <row r="18" spans="1:18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  <c r="K18" s="13"/>
      <c r="L18" s="13"/>
      <c r="M18" s="21"/>
      <c r="N18" s="21"/>
      <c r="O18" s="5">
        <f>O17*2</f>
        <v>64.645991287739179</v>
      </c>
      <c r="P18" s="5"/>
      <c r="Q18" s="5"/>
      <c r="R18" s="5"/>
    </row>
    <row r="19" spans="1:18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13"/>
      <c r="L19" s="13"/>
      <c r="M19" s="21"/>
      <c r="N19" s="21"/>
      <c r="O19" s="5">
        <f>O11/370</f>
        <v>12.133256623074169</v>
      </c>
      <c r="P19" s="5"/>
      <c r="Q19" s="5"/>
      <c r="R19" s="5"/>
    </row>
    <row r="20" spans="1:18" x14ac:dyDescent="0.25">
      <c r="A20" s="3"/>
      <c r="B20" s="3"/>
      <c r="C20" s="3"/>
      <c r="D20" s="3"/>
      <c r="E20" s="3"/>
      <c r="F20" s="5"/>
      <c r="G20" s="5"/>
      <c r="H20" s="5"/>
      <c r="I20" s="5"/>
      <c r="J20" s="5"/>
      <c r="K20" s="13"/>
      <c r="L20" s="13"/>
      <c r="M20" s="21"/>
      <c r="N20" s="21"/>
      <c r="O20" s="5"/>
      <c r="P20" s="5">
        <f>P9+C23+C23</f>
        <v>8000</v>
      </c>
      <c r="Q20" s="5"/>
      <c r="R20" s="5"/>
    </row>
    <row r="21" spans="1:18" x14ac:dyDescent="0.25">
      <c r="A21" s="7" t="s">
        <v>2</v>
      </c>
      <c r="B21" s="3"/>
      <c r="C21" s="20">
        <v>27</v>
      </c>
      <c r="D21" s="7" t="s">
        <v>12</v>
      </c>
      <c r="E21" s="12"/>
      <c r="F21" s="3"/>
      <c r="G21" s="3"/>
      <c r="H21" s="3"/>
      <c r="I21" s="3"/>
      <c r="J21" s="3"/>
      <c r="K21" s="13"/>
      <c r="L21" s="13"/>
      <c r="M21" s="21"/>
      <c r="N21" s="21"/>
      <c r="O21" s="5"/>
      <c r="P21" s="5"/>
      <c r="Q21" s="5"/>
      <c r="R21" s="5"/>
    </row>
    <row r="22" spans="1:18" x14ac:dyDescent="0.25">
      <c r="A22" s="7" t="s">
        <v>0</v>
      </c>
      <c r="B22" s="3"/>
      <c r="C22" s="20">
        <v>7000</v>
      </c>
      <c r="D22" s="7" t="s">
        <v>13</v>
      </c>
      <c r="E22" s="7" t="s">
        <v>18</v>
      </c>
      <c r="F22" s="7"/>
      <c r="G22" s="8">
        <v>170</v>
      </c>
      <c r="H22" s="15">
        <f>G22/O5</f>
        <v>190.79546039784134</v>
      </c>
      <c r="I22" s="3"/>
      <c r="J22" s="3"/>
      <c r="K22" s="13"/>
      <c r="L22" s="13"/>
      <c r="M22" s="21"/>
      <c r="N22" s="21"/>
      <c r="O22" s="5"/>
      <c r="P22" s="5"/>
      <c r="Q22" s="5"/>
      <c r="R22" s="5"/>
    </row>
    <row r="23" spans="1:18" x14ac:dyDescent="0.25">
      <c r="A23" s="7" t="s">
        <v>1</v>
      </c>
      <c r="B23" s="3"/>
      <c r="C23" s="20">
        <v>500</v>
      </c>
      <c r="D23" s="7" t="s">
        <v>13</v>
      </c>
      <c r="E23" s="7" t="s">
        <v>19</v>
      </c>
      <c r="F23" s="7"/>
      <c r="G23" s="8">
        <v>220</v>
      </c>
      <c r="H23" s="3"/>
      <c r="I23" s="14" t="s">
        <v>31</v>
      </c>
      <c r="J23" s="3"/>
      <c r="K23" s="13"/>
      <c r="L23" s="13"/>
      <c r="M23" s="21"/>
      <c r="N23" s="21"/>
      <c r="O23" s="13"/>
      <c r="P23" s="13"/>
      <c r="Q23" s="13"/>
      <c r="R23" s="13"/>
    </row>
    <row r="24" spans="1:18" x14ac:dyDescent="0.25">
      <c r="A24" s="7" t="s">
        <v>4</v>
      </c>
      <c r="B24" s="3"/>
      <c r="C24" s="20">
        <v>300</v>
      </c>
      <c r="D24" s="7" t="s">
        <v>13</v>
      </c>
      <c r="E24" s="7" t="s">
        <v>64</v>
      </c>
      <c r="F24" s="7"/>
      <c r="G24" s="51">
        <v>9600</v>
      </c>
      <c r="H24" s="3"/>
      <c r="I24" s="7" t="s">
        <v>25</v>
      </c>
      <c r="J24" s="7"/>
      <c r="K24" s="18">
        <f>O18</f>
        <v>64.645991287739179</v>
      </c>
      <c r="L24" s="7" t="s">
        <v>26</v>
      </c>
      <c r="M24" s="21"/>
      <c r="N24" s="21"/>
      <c r="O24" s="13"/>
      <c r="P24" s="13"/>
      <c r="Q24" s="13"/>
      <c r="R24" s="13"/>
    </row>
    <row r="25" spans="1:18" x14ac:dyDescent="0.25">
      <c r="A25" s="7" t="s">
        <v>14</v>
      </c>
      <c r="B25" s="3"/>
      <c r="C25" s="20">
        <v>2450</v>
      </c>
      <c r="D25" s="7" t="s">
        <v>13</v>
      </c>
      <c r="E25" s="7" t="s">
        <v>58</v>
      </c>
      <c r="F25" s="3"/>
      <c r="G25" s="3"/>
      <c r="H25" s="3"/>
      <c r="I25" s="7" t="s">
        <v>30</v>
      </c>
      <c r="J25" s="7"/>
      <c r="K25" s="18">
        <f>K24*5.5</f>
        <v>355.55295208256547</v>
      </c>
      <c r="L25" s="7" t="s">
        <v>27</v>
      </c>
      <c r="M25" s="21"/>
      <c r="N25" s="21"/>
      <c r="O25" s="13"/>
      <c r="P25" s="13"/>
      <c r="Q25" s="13"/>
      <c r="R25" s="13"/>
    </row>
    <row r="26" spans="1:18" x14ac:dyDescent="0.25">
      <c r="A26" s="7" t="s">
        <v>24</v>
      </c>
      <c r="B26" s="3"/>
      <c r="C26" s="20">
        <v>7200</v>
      </c>
      <c r="D26" s="7" t="s">
        <v>13</v>
      </c>
      <c r="E26" s="3"/>
      <c r="F26" s="3"/>
      <c r="G26" s="3"/>
      <c r="H26" s="3"/>
      <c r="I26" s="7" t="s">
        <v>29</v>
      </c>
      <c r="J26" s="7"/>
      <c r="K26" s="10">
        <f>K24*8.9</f>
        <v>575.34932246087874</v>
      </c>
      <c r="L26" s="7" t="s">
        <v>28</v>
      </c>
      <c r="M26" s="16">
        <f>K26/240</f>
        <v>2.3972888435869946</v>
      </c>
      <c r="N26" s="1" t="s">
        <v>32</v>
      </c>
      <c r="O26" s="13"/>
      <c r="P26" s="13"/>
      <c r="Q26" s="13"/>
      <c r="R26" s="13"/>
    </row>
    <row r="27" spans="1:18" x14ac:dyDescent="0.25">
      <c r="A27" s="7" t="s">
        <v>15</v>
      </c>
      <c r="B27" s="3"/>
      <c r="C27" s="10">
        <f>C25+P7</f>
        <v>4533.3390732305006</v>
      </c>
      <c r="D27" s="7" t="s">
        <v>13</v>
      </c>
      <c r="E27" s="7"/>
      <c r="F27" s="7"/>
      <c r="G27" s="7"/>
      <c r="H27" s="3"/>
      <c r="I27" s="6"/>
      <c r="J27" s="1"/>
      <c r="K27" s="13"/>
      <c r="L27" s="13"/>
      <c r="M27" s="21"/>
      <c r="N27" s="21"/>
      <c r="O27" s="13"/>
      <c r="P27" s="13"/>
      <c r="Q27" s="13"/>
      <c r="R27" s="13"/>
    </row>
    <row r="28" spans="1:18" x14ac:dyDescent="0.25">
      <c r="A28" s="1" t="s">
        <v>74</v>
      </c>
      <c r="B28" s="1"/>
      <c r="C28" s="1"/>
      <c r="D28" s="3"/>
      <c r="E28" s="3"/>
      <c r="F28" s="1" t="s">
        <v>75</v>
      </c>
      <c r="G28" s="1"/>
      <c r="H28" s="3"/>
      <c r="I28" s="3"/>
      <c r="J28" s="1"/>
      <c r="K28" s="13"/>
      <c r="L28" s="1" t="s">
        <v>77</v>
      </c>
      <c r="M28" s="21"/>
      <c r="N28" s="21"/>
      <c r="O28" s="21"/>
      <c r="P28" s="21"/>
      <c r="Q28" s="21"/>
      <c r="R28" s="21"/>
    </row>
    <row r="29" spans="1:18" x14ac:dyDescent="0.25">
      <c r="A29" s="1" t="s">
        <v>8</v>
      </c>
      <c r="B29" s="1"/>
      <c r="C29" s="1"/>
      <c r="D29" s="3"/>
      <c r="E29" s="3"/>
      <c r="F29" s="1"/>
      <c r="G29" s="1"/>
      <c r="H29" s="3"/>
      <c r="I29" s="3"/>
      <c r="J29" s="1" t="s">
        <v>9</v>
      </c>
      <c r="K29" s="13"/>
      <c r="L29" s="1" t="s">
        <v>10</v>
      </c>
      <c r="M29" s="21"/>
      <c r="N29" s="21"/>
      <c r="O29" s="21"/>
      <c r="P29" s="21"/>
      <c r="Q29" s="21"/>
      <c r="R29" s="21"/>
    </row>
    <row r="30" spans="1:18" x14ac:dyDescent="0.25">
      <c r="A30" s="1" t="s">
        <v>11</v>
      </c>
      <c r="B30" s="1"/>
      <c r="C30" s="1"/>
      <c r="D30" s="1"/>
      <c r="E30" s="1"/>
      <c r="F30" s="1" t="s">
        <v>76</v>
      </c>
      <c r="G30" s="1"/>
      <c r="H30" s="1"/>
      <c r="I30" s="1"/>
      <c r="J30" s="3"/>
      <c r="K30" s="13"/>
      <c r="L30" s="13"/>
      <c r="M30" s="21"/>
      <c r="N30" s="21"/>
      <c r="O30" s="21"/>
      <c r="P30" s="21"/>
      <c r="Q30" s="21"/>
      <c r="R30" s="21"/>
    </row>
    <row r="31" spans="1:18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  <c r="K31" s="13"/>
      <c r="L31" s="13"/>
      <c r="M31" s="21"/>
      <c r="N31" s="21"/>
      <c r="O31" s="21"/>
      <c r="P31" s="21"/>
      <c r="Q31" s="21"/>
      <c r="R31" s="21"/>
    </row>
    <row r="32" spans="1:18" x14ac:dyDescent="0.25">
      <c r="A32" s="3"/>
      <c r="B32" s="3"/>
      <c r="C32" s="2"/>
      <c r="D32" s="2"/>
      <c r="E32" s="2"/>
      <c r="F32" s="2"/>
      <c r="G32" s="3"/>
      <c r="H32" s="3"/>
      <c r="I32" s="3"/>
      <c r="J32" s="3"/>
      <c r="K32" s="3"/>
      <c r="L32" s="3"/>
      <c r="M32" s="21"/>
      <c r="N32" s="21"/>
      <c r="O32" s="21"/>
      <c r="P32" s="21"/>
      <c r="Q32" s="21"/>
      <c r="R32" s="21"/>
    </row>
    <row r="33" spans="1:18" x14ac:dyDescent="0.25">
      <c r="A33" s="3"/>
      <c r="B33" s="3"/>
      <c r="C33" s="2"/>
      <c r="D33" s="2"/>
      <c r="E33" s="2"/>
      <c r="F33" s="2"/>
      <c r="G33" s="3"/>
      <c r="H33" s="3"/>
      <c r="I33" s="3"/>
      <c r="J33" s="3"/>
      <c r="K33" s="3"/>
      <c r="L33" s="3"/>
      <c r="M33" s="21"/>
      <c r="N33" s="21"/>
      <c r="O33" s="21"/>
      <c r="P33" s="21"/>
      <c r="Q33" s="21"/>
      <c r="R33" s="21"/>
    </row>
    <row r="34" spans="1:18" x14ac:dyDescent="0.25">
      <c r="A34" s="3"/>
      <c r="B34" s="3"/>
      <c r="C34" s="2"/>
      <c r="D34" s="2"/>
      <c r="E34" s="2"/>
      <c r="F34" s="2"/>
      <c r="G34" s="3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</row>
    <row r="35" spans="1:18" x14ac:dyDescent="0.25">
      <c r="A35" s="3"/>
      <c r="B35" s="1"/>
      <c r="C35" s="2"/>
      <c r="D35" s="2"/>
      <c r="E35" s="2"/>
      <c r="F35" s="2"/>
      <c r="G35" s="3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</row>
    <row r="36" spans="1:18" x14ac:dyDescent="0.25">
      <c r="A36" s="3"/>
      <c r="B36" s="3"/>
      <c r="C36" s="3"/>
      <c r="D36" s="2"/>
      <c r="E36" s="2"/>
      <c r="F36" s="2"/>
      <c r="G36" s="3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</row>
    <row r="37" spans="1:18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</row>
    <row r="38" spans="1:18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</row>
    <row r="39" spans="1:18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</row>
    <row r="40" spans="1:18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</row>
    <row r="41" spans="1:18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</row>
    <row r="42" spans="1:18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</row>
    <row r="43" spans="1:18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</row>
    <row r="44" spans="1:18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</row>
    <row r="45" spans="1:18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</row>
    <row r="46" spans="1:18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</row>
    <row r="47" spans="1:18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</row>
    <row r="48" spans="1:18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</row>
    <row r="49" spans="1:18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</row>
    <row r="50" spans="1:18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</row>
    <row r="51" spans="1:18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</row>
  </sheetData>
  <sheetProtection password="8EB1" sheet="1" objects="1" scenarios="1" selectLockedCells="1"/>
  <pageMargins left="0.70866141732283472" right="0.70866141732283472" top="0.74803149606299213" bottom="0.74803149606299213" header="0.31496062992125984" footer="0.31496062992125984"/>
  <pageSetup paperSize="9" orientation="landscape" horizontalDpi="1200" verticalDpi="120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inbyggd takfot </vt:lpstr>
      <vt:lpstr>RAM-takstol </vt:lpstr>
      <vt:lpstr>Sektionsbeskrivning</vt:lpstr>
      <vt:lpstr>öppen tass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Sören</dc:creator>
  <cp:lastModifiedBy>sören</cp:lastModifiedBy>
  <cp:lastPrinted>2018-03-05T12:50:40Z</cp:lastPrinted>
  <dcterms:created xsi:type="dcterms:W3CDTF">2013-05-02T20:03:21Z</dcterms:created>
  <dcterms:modified xsi:type="dcterms:W3CDTF">2018-03-05T13:31:10Z</dcterms:modified>
</cp:coreProperties>
</file>